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ultemeier.ALGREATLAKES\Documents\FFA\Agronomy CDE repository\2022\Team Event\"/>
    </mc:Choice>
  </mc:AlternateContent>
  <xr:revisionPtr revIDLastSave="0" documentId="8_{6F8B56C5-EE70-4E20-873D-E2DDB18292DC}" xr6:coauthVersionLast="47" xr6:coauthVersionMax="47" xr10:uidLastSave="{00000000-0000-0000-0000-000000000000}"/>
  <bookViews>
    <workbookView xWindow="-120" yWindow="-120" windowWidth="29040" windowHeight="15840" activeTab="3" xr2:uid="{E8FE24F4-EB12-43D5-8166-07C225A63E84}"/>
  </bookViews>
  <sheets>
    <sheet name="Overview Start Here (1)" sheetId="12" r:id="rId1"/>
    <sheet name="Fertilizer (2)" sheetId="4" r:id="rId2"/>
    <sheet name="Seed (3)" sheetId="11" r:id="rId3"/>
    <sheet name="IPM (4)" sheetId="8" r:id="rId4"/>
    <sheet name="Machinery and Hauling (5)" sheetId="5" r:id="rId5"/>
    <sheet name=" Finacial Summary - (6)" sheetId="9" r:id="rId6"/>
    <sheet name="Grading" sheetId="1" state="hidden" r:id="rId7"/>
    <sheet name="Scoring" sheetId="15" state="hidden" r:id="rId8"/>
    <sheet name="SPILL" sheetId="14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4" i="8" l="1"/>
  <c r="E80" i="8"/>
  <c r="E79" i="8"/>
  <c r="E74" i="8"/>
  <c r="F84" i="9"/>
  <c r="E84" i="9"/>
  <c r="G122" i="1" l="1"/>
  <c r="G124" i="1"/>
  <c r="M59" i="15"/>
  <c r="N59" i="15"/>
  <c r="N61" i="15" s="1"/>
  <c r="N62" i="15" s="1"/>
  <c r="M61" i="15"/>
  <c r="M62" i="15" s="1"/>
  <c r="H46" i="5"/>
  <c r="H45" i="5"/>
  <c r="H79" i="8"/>
  <c r="I74" i="8"/>
  <c r="H74" i="8"/>
  <c r="B71" i="14" a="1"/>
  <c r="B71" i="14" s="1"/>
  <c r="G72" i="1" s="1"/>
  <c r="I30" i="15"/>
  <c r="P30" i="15"/>
  <c r="B61" i="14" a="1"/>
  <c r="B61" i="14" s="1"/>
  <c r="G59" i="1" s="1"/>
  <c r="G3" i="1"/>
  <c r="G4" i="1"/>
  <c r="G5" i="1"/>
  <c r="G6" i="1"/>
  <c r="G7" i="1"/>
  <c r="G8" i="1" a="1"/>
  <c r="G8" i="1" s="1"/>
  <c r="G10" i="1"/>
  <c r="G21" i="1"/>
  <c r="G22" i="1"/>
  <c r="G24" i="1"/>
  <c r="G27" i="1"/>
  <c r="G28" i="1"/>
  <c r="G29" i="1"/>
  <c r="G30" i="1"/>
  <c r="G32" i="1"/>
  <c r="G34" i="1"/>
  <c r="G35" i="1"/>
  <c r="G36" i="1"/>
  <c r="G37" i="1"/>
  <c r="G39" i="1"/>
  <c r="G41" i="1"/>
  <c r="G42" i="1"/>
  <c r="G43" i="1"/>
  <c r="G44" i="1"/>
  <c r="G46" i="1"/>
  <c r="G48" i="1"/>
  <c r="G49" i="1"/>
  <c r="G50" i="1"/>
  <c r="G51" i="1"/>
  <c r="G55" i="1"/>
  <c r="G56" i="1"/>
  <c r="G60" i="1"/>
  <c r="G61" i="1"/>
  <c r="G62" i="1"/>
  <c r="G63" i="1"/>
  <c r="G64" i="1"/>
  <c r="G65" i="1"/>
  <c r="G73" i="1"/>
  <c r="G74" i="1"/>
  <c r="G75" i="1"/>
  <c r="G76" i="1"/>
  <c r="G77" i="1"/>
  <c r="G79" i="1"/>
  <c r="G80" i="1"/>
  <c r="G81" i="1"/>
  <c r="G82" i="1"/>
  <c r="G83" i="1"/>
  <c r="G89" i="1"/>
  <c r="G90" i="1"/>
  <c r="G91" i="1"/>
  <c r="G92" i="1"/>
  <c r="G93" i="1"/>
  <c r="G98" i="1"/>
  <c r="G99" i="1"/>
  <c r="G101" i="1"/>
  <c r="G102" i="1"/>
  <c r="G104" i="1"/>
  <c r="G105" i="1"/>
  <c r="G107" i="1"/>
  <c r="G108" i="1"/>
  <c r="G113" i="1"/>
  <c r="G114" i="1"/>
  <c r="G115" i="1"/>
  <c r="G116" i="1"/>
  <c r="G117" i="1"/>
  <c r="G118" i="1"/>
  <c r="G119" i="1"/>
  <c r="G120" i="1"/>
  <c r="G121" i="1"/>
  <c r="G123" i="1"/>
  <c r="G125" i="1"/>
  <c r="G127" i="1"/>
  <c r="G128" i="1"/>
  <c r="G129" i="1"/>
  <c r="M4" i="15"/>
  <c r="E40" i="15"/>
  <c r="J6" i="15"/>
  <c r="J8" i="15"/>
  <c r="J48" i="15"/>
  <c r="K47" i="15"/>
  <c r="J45" i="15"/>
  <c r="J46" i="15"/>
  <c r="J44" i="15"/>
  <c r="R52" i="15"/>
  <c r="R51" i="15"/>
  <c r="R50" i="15"/>
  <c r="S49" i="15"/>
  <c r="S59" i="15" s="1"/>
  <c r="S61" i="15" s="1"/>
  <c r="S62" i="15" s="1"/>
  <c r="J51" i="15"/>
  <c r="J55" i="15"/>
  <c r="T56" i="15"/>
  <c r="T59" i="15" s="1"/>
  <c r="T61" i="15" s="1"/>
  <c r="T62" i="15" s="1"/>
  <c r="D56" i="15"/>
  <c r="V57" i="15"/>
  <c r="V59" i="15" s="1"/>
  <c r="V61" i="15" s="1"/>
  <c r="V62" i="15" s="1"/>
  <c r="U55" i="15"/>
  <c r="U54" i="15"/>
  <c r="U53" i="15"/>
  <c r="K57" i="15"/>
  <c r="J56" i="15"/>
  <c r="K54" i="15"/>
  <c r="K53" i="15"/>
  <c r="J52" i="15"/>
  <c r="I50" i="15"/>
  <c r="K49" i="15"/>
  <c r="Q37" i="15"/>
  <c r="D20" i="15"/>
  <c r="E20" i="15"/>
  <c r="J20" i="15"/>
  <c r="C23" i="15"/>
  <c r="D23" i="15"/>
  <c r="E23" i="15"/>
  <c r="J23" i="15"/>
  <c r="R46" i="15"/>
  <c r="K42" i="15"/>
  <c r="I38" i="15"/>
  <c r="I36" i="15"/>
  <c r="K37" i="15"/>
  <c r="J35" i="15"/>
  <c r="Q34" i="15"/>
  <c r="Q32" i="15"/>
  <c r="K29" i="15"/>
  <c r="P28" i="15"/>
  <c r="J27" i="15"/>
  <c r="Q26" i="15"/>
  <c r="P25" i="15"/>
  <c r="I24" i="15"/>
  <c r="J16" i="15"/>
  <c r="J19" i="15"/>
  <c r="Q18" i="15"/>
  <c r="I15" i="15"/>
  <c r="J14" i="15"/>
  <c r="J13" i="15"/>
  <c r="P12" i="15"/>
  <c r="J9" i="15"/>
  <c r="N8" i="15"/>
  <c r="J40" i="15"/>
  <c r="D40" i="15"/>
  <c r="C40" i="15"/>
  <c r="E42" i="15"/>
  <c r="D42" i="15"/>
  <c r="C42" i="15"/>
  <c r="K39" i="15"/>
  <c r="E39" i="15"/>
  <c r="D39" i="15"/>
  <c r="C39" i="15"/>
  <c r="E37" i="15"/>
  <c r="D37" i="15"/>
  <c r="C37" i="15"/>
  <c r="E51" i="15"/>
  <c r="D51" i="15"/>
  <c r="C51" i="15"/>
  <c r="E46" i="15"/>
  <c r="D46" i="15"/>
  <c r="C46" i="15"/>
  <c r="R45" i="15"/>
  <c r="E45" i="15"/>
  <c r="D45" i="15"/>
  <c r="C45" i="15"/>
  <c r="R44" i="15"/>
  <c r="E44" i="15"/>
  <c r="D44" i="15"/>
  <c r="C44" i="15"/>
  <c r="J31" i="15"/>
  <c r="E31" i="15"/>
  <c r="D31" i="15"/>
  <c r="C31" i="15"/>
  <c r="E56" i="15"/>
  <c r="C56" i="15"/>
  <c r="E55" i="15"/>
  <c r="D55" i="15"/>
  <c r="C55" i="15"/>
  <c r="E54" i="15"/>
  <c r="D54" i="15"/>
  <c r="C54" i="15"/>
  <c r="E53" i="15"/>
  <c r="D53" i="15"/>
  <c r="C53" i="15"/>
  <c r="R47" i="15"/>
  <c r="E47" i="15"/>
  <c r="D47" i="15"/>
  <c r="C47" i="15"/>
  <c r="I43" i="15"/>
  <c r="E43" i="15"/>
  <c r="D43" i="15"/>
  <c r="C43" i="15"/>
  <c r="K41" i="15"/>
  <c r="E41" i="15"/>
  <c r="D41" i="15"/>
  <c r="C41" i="15"/>
  <c r="E38" i="15"/>
  <c r="D38" i="15"/>
  <c r="C38" i="15"/>
  <c r="E36" i="15"/>
  <c r="D36" i="15"/>
  <c r="C36" i="15"/>
  <c r="E34" i="15"/>
  <c r="D34" i="15"/>
  <c r="C34" i="15"/>
  <c r="J33" i="15"/>
  <c r="E33" i="15"/>
  <c r="D33" i="15"/>
  <c r="C33" i="15"/>
  <c r="E29" i="15"/>
  <c r="D29" i="15"/>
  <c r="C29" i="15"/>
  <c r="E28" i="15"/>
  <c r="D28" i="15"/>
  <c r="C28" i="15"/>
  <c r="E57" i="15"/>
  <c r="D57" i="15"/>
  <c r="C57" i="15"/>
  <c r="E52" i="15"/>
  <c r="C52" i="15"/>
  <c r="E50" i="15"/>
  <c r="D50" i="15"/>
  <c r="C50" i="15"/>
  <c r="E49" i="15"/>
  <c r="D49" i="15"/>
  <c r="C49" i="15"/>
  <c r="R48" i="15"/>
  <c r="E48" i="15"/>
  <c r="D48" i="15"/>
  <c r="C48" i="15"/>
  <c r="E35" i="15"/>
  <c r="D35" i="15"/>
  <c r="C35" i="15"/>
  <c r="E32" i="15"/>
  <c r="D32" i="15"/>
  <c r="C32" i="15"/>
  <c r="E27" i="15"/>
  <c r="D27" i="15"/>
  <c r="C27" i="15"/>
  <c r="E24" i="15"/>
  <c r="D24" i="15"/>
  <c r="C24" i="15"/>
  <c r="I21" i="15"/>
  <c r="E21" i="15"/>
  <c r="D21" i="15"/>
  <c r="C21" i="15"/>
  <c r="E25" i="15"/>
  <c r="D25" i="15"/>
  <c r="C25" i="15"/>
  <c r="J22" i="15"/>
  <c r="E22" i="15"/>
  <c r="D22" i="15"/>
  <c r="C22" i="15"/>
  <c r="E26" i="15"/>
  <c r="D26" i="15"/>
  <c r="C26" i="15"/>
  <c r="C20" i="15"/>
  <c r="E19" i="15"/>
  <c r="D19" i="15"/>
  <c r="C19" i="15"/>
  <c r="E18" i="15"/>
  <c r="D18" i="15"/>
  <c r="C18" i="15"/>
  <c r="Q17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D12" i="15"/>
  <c r="E12" i="15"/>
  <c r="K11" i="15"/>
  <c r="E11" i="15"/>
  <c r="D11" i="15"/>
  <c r="C11" i="15"/>
  <c r="J10" i="15"/>
  <c r="E10" i="15"/>
  <c r="D10" i="15"/>
  <c r="C12" i="15"/>
  <c r="C10" i="15"/>
  <c r="D9" i="15"/>
  <c r="E9" i="15"/>
  <c r="C9" i="15"/>
  <c r="C8" i="15"/>
  <c r="C5" i="15"/>
  <c r="D5" i="15"/>
  <c r="E5" i="15"/>
  <c r="M5" i="15"/>
  <c r="C6" i="15"/>
  <c r="D6" i="15"/>
  <c r="E6" i="15"/>
  <c r="C7" i="15"/>
  <c r="D7" i="15"/>
  <c r="E7" i="15"/>
  <c r="J7" i="15"/>
  <c r="D8" i="15"/>
  <c r="E8" i="15"/>
  <c r="D4" i="15"/>
  <c r="E4" i="15"/>
  <c r="C4" i="15"/>
  <c r="E90" i="4"/>
  <c r="F90" i="4"/>
  <c r="E99" i="4"/>
  <c r="F99" i="4"/>
  <c r="F68" i="9" a="1"/>
  <c r="F68" i="9" s="1"/>
  <c r="E85" i="9"/>
  <c r="I80" i="8"/>
  <c r="H80" i="8" s="1"/>
  <c r="I79" i="8"/>
  <c r="G80" i="8"/>
  <c r="D80" i="8"/>
  <c r="F80" i="8" s="1"/>
  <c r="D79" i="8"/>
  <c r="G75" i="8"/>
  <c r="B97" i="14" a="1"/>
  <c r="B97" i="14" s="1"/>
  <c r="G126" i="1" s="1"/>
  <c r="B96" i="14" a="1"/>
  <c r="B96" i="14" s="1"/>
  <c r="G109" i="1" s="1"/>
  <c r="B95" i="14" a="1"/>
  <c r="B95" i="14" s="1"/>
  <c r="G106" i="1" s="1"/>
  <c r="B94" i="14" a="1"/>
  <c r="B94" i="14" s="1"/>
  <c r="G103" i="1" s="1"/>
  <c r="B92" i="14" a="1"/>
  <c r="B92" i="14" s="1"/>
  <c r="G100" i="1" s="1"/>
  <c r="B87" i="14" a="1"/>
  <c r="B87" i="14" s="1"/>
  <c r="G94" i="1" s="1"/>
  <c r="B86" i="14" a="1"/>
  <c r="B86" i="14" s="1"/>
  <c r="G88" i="1" s="1"/>
  <c r="B84" i="14" a="1"/>
  <c r="B84" i="14" s="1"/>
  <c r="G87" i="1" s="1"/>
  <c r="B82" i="14" a="1"/>
  <c r="B82" i="14" s="1"/>
  <c r="G85" i="1" s="1"/>
  <c r="B83" i="14" a="1"/>
  <c r="B83" i="14" s="1"/>
  <c r="G86" i="1" s="1"/>
  <c r="B81" i="14" a="1"/>
  <c r="B81" i="14" s="1"/>
  <c r="G84" i="1" s="1"/>
  <c r="B76" i="14" a="1"/>
  <c r="B76" i="14" s="1"/>
  <c r="G78" i="1" s="1"/>
  <c r="B69" i="14" a="1"/>
  <c r="B69" i="14" s="1"/>
  <c r="G71" i="1" s="1"/>
  <c r="B68" i="14" a="1"/>
  <c r="B68" i="14" s="1"/>
  <c r="G70" i="1" s="1"/>
  <c r="B66" i="14" a="1"/>
  <c r="B66" i="14" s="1"/>
  <c r="G66" i="1" s="1"/>
  <c r="B59" i="14" a="1"/>
  <c r="B59" i="14" s="1"/>
  <c r="G58" i="1" s="1"/>
  <c r="B53" i="14" a="1"/>
  <c r="B53" i="14" s="1"/>
  <c r="G57" i="1" s="1"/>
  <c r="B51" i="14" a="1"/>
  <c r="B51" i="14" s="1"/>
  <c r="G47" i="1" s="1"/>
  <c r="B46" i="14" a="1"/>
  <c r="B46" i="14" s="1"/>
  <c r="G45" i="1" s="1"/>
  <c r="B44" i="14" a="1"/>
  <c r="B44" i="14" s="1"/>
  <c r="G40" i="1" s="1"/>
  <c r="B39" i="14" a="1"/>
  <c r="B39" i="14" s="1"/>
  <c r="G38" i="1" s="1"/>
  <c r="B37" i="14" a="1"/>
  <c r="B37" i="14" s="1"/>
  <c r="G33" i="1" s="1"/>
  <c r="B32" i="14" a="1"/>
  <c r="B32" i="14" s="1"/>
  <c r="G31" i="1" s="1"/>
  <c r="B30" i="14" a="1"/>
  <c r="B30" i="14" s="1"/>
  <c r="G26" i="1" s="1"/>
  <c r="B17" i="14" a="1"/>
  <c r="B17" i="14" s="1"/>
  <c r="G16" i="1" s="1"/>
  <c r="B25" i="14" a="1"/>
  <c r="B25" i="14" s="1"/>
  <c r="G25" i="1" s="1"/>
  <c r="B23" i="14" a="1"/>
  <c r="B23" i="14" s="1"/>
  <c r="G23" i="1" s="1"/>
  <c r="C26" i="4"/>
  <c r="B12" i="14" a="1"/>
  <c r="B12" i="14" s="1"/>
  <c r="G15" i="1" s="1"/>
  <c r="B10" i="14" a="1"/>
  <c r="B10" i="14" s="1"/>
  <c r="G14" i="1" s="1"/>
  <c r="B15" i="14" a="1"/>
  <c r="B15" i="14" s="1"/>
  <c r="D3" i="9" s="1"/>
  <c r="B8" i="14" a="1"/>
  <c r="B8" i="14" s="1"/>
  <c r="G13" i="1" s="1"/>
  <c r="B6" i="14" a="1"/>
  <c r="B6" i="14" s="1"/>
  <c r="G12" i="1" s="1"/>
  <c r="B4" i="14" a="1"/>
  <c r="B4" i="14" s="1"/>
  <c r="G11" i="1" s="1"/>
  <c r="R59" i="15" l="1"/>
  <c r="R61" i="15" s="1"/>
  <c r="R62" i="15" s="1"/>
  <c r="U59" i="15"/>
  <c r="U61" i="15" s="1"/>
  <c r="U62" i="15" s="1"/>
  <c r="Q39" i="15"/>
  <c r="O40" i="15"/>
  <c r="P27" i="15"/>
  <c r="P36" i="15"/>
  <c r="P38" i="15"/>
  <c r="O41" i="15"/>
  <c r="Q42" i="15"/>
  <c r="O35" i="15"/>
  <c r="P43" i="15"/>
  <c r="I28" i="15"/>
  <c r="J32" i="15"/>
  <c r="P29" i="15"/>
  <c r="P31" i="15"/>
  <c r="J34" i="15"/>
  <c r="Q33" i="15"/>
  <c r="J25" i="15"/>
  <c r="J4" i="15"/>
  <c r="N10" i="15"/>
  <c r="Q21" i="15"/>
  <c r="O11" i="15"/>
  <c r="J5" i="15"/>
  <c r="J26" i="15"/>
  <c r="J17" i="15"/>
  <c r="P13" i="15"/>
  <c r="K12" i="15"/>
  <c r="K59" i="15" s="1"/>
  <c r="K61" i="15" s="1"/>
  <c r="K62" i="15" s="1"/>
  <c r="P19" i="15"/>
  <c r="N9" i="15"/>
  <c r="Q20" i="15"/>
  <c r="I18" i="15"/>
  <c r="P14" i="15"/>
  <c r="P22" i="15"/>
  <c r="M7" i="15"/>
  <c r="Q15" i="15"/>
  <c r="Q23" i="15"/>
  <c r="M6" i="15"/>
  <c r="P16" i="15"/>
  <c r="Q24" i="15"/>
  <c r="D3" i="11"/>
  <c r="D3" i="8"/>
  <c r="D3" i="4"/>
  <c r="C3" i="5"/>
  <c r="C7" i="5"/>
  <c r="D7" i="9"/>
  <c r="D5" i="9"/>
  <c r="C5" i="5"/>
  <c r="C36" i="5" s="1"/>
  <c r="D7" i="8"/>
  <c r="D5" i="8"/>
  <c r="D7" i="11"/>
  <c r="D5" i="11"/>
  <c r="G58" i="11" s="1"/>
  <c r="D7" i="4"/>
  <c r="B36" i="5"/>
  <c r="D43" i="9"/>
  <c r="D36" i="9"/>
  <c r="D24" i="9"/>
  <c r="F12" i="9"/>
  <c r="D12" i="9"/>
  <c r="F76" i="9" s="1"/>
  <c r="C12" i="9"/>
  <c r="F69" i="9" a="1"/>
  <c r="F69" i="9" s="1"/>
  <c r="F71" i="9" s="1"/>
  <c r="H48" i="5"/>
  <c r="D48" i="5"/>
  <c r="H47" i="5"/>
  <c r="D47" i="5"/>
  <c r="E46" i="5"/>
  <c r="D46" i="5"/>
  <c r="E45" i="5"/>
  <c r="D45" i="5"/>
  <c r="B41" i="5"/>
  <c r="F48" i="5" s="1"/>
  <c r="D41" i="5"/>
  <c r="I59" i="15" l="1"/>
  <c r="I61" i="15" s="1"/>
  <c r="I62" i="15" s="1"/>
  <c r="J59" i="15"/>
  <c r="J61" i="15" s="1"/>
  <c r="J62" i="15" s="1"/>
  <c r="P59" i="15"/>
  <c r="P61" i="15" s="1"/>
  <c r="P62" i="15" s="1"/>
  <c r="O59" i="15"/>
  <c r="O61" i="15" s="1"/>
  <c r="O62" i="15" s="1"/>
  <c r="Q59" i="15"/>
  <c r="Q61" i="15" s="1"/>
  <c r="Q62" i="15" s="1"/>
  <c r="H50" i="5"/>
  <c r="E68" i="9"/>
  <c r="D26" i="5"/>
  <c r="G46" i="5" s="1"/>
  <c r="D5" i="4"/>
  <c r="A3" i="4"/>
  <c r="E90" i="9"/>
  <c r="E89" i="9"/>
  <c r="E69" i="9" l="1"/>
  <c r="E71" i="9" s="1"/>
  <c r="F30" i="9" s="1"/>
  <c r="D31" i="5"/>
  <c r="G47" i="5" s="1"/>
  <c r="D21" i="5"/>
  <c r="G45" i="5" s="1"/>
  <c r="C36" i="9"/>
  <c r="E94" i="9"/>
  <c r="F94" i="9" s="1"/>
  <c r="E76" i="9"/>
  <c r="E75" i="9"/>
  <c r="F75" i="9" s="1"/>
  <c r="F95" i="9"/>
  <c r="F78" i="9"/>
  <c r="I13" i="5"/>
  <c r="J13" i="5" s="1"/>
  <c r="M13" i="5"/>
  <c r="I14" i="5"/>
  <c r="J14" i="5" s="1"/>
  <c r="M14" i="5"/>
  <c r="I12" i="5"/>
  <c r="J12" i="5" s="1"/>
  <c r="F13" i="5"/>
  <c r="F14" i="5"/>
  <c r="F12" i="5"/>
  <c r="F58" i="11"/>
  <c r="E61" i="9" s="1"/>
  <c r="E58" i="11"/>
  <c r="D48" i="11"/>
  <c r="D58" i="11"/>
  <c r="E36" i="9" l="1"/>
  <c r="C43" i="9"/>
  <c r="E43" i="9" s="1"/>
  <c r="K12" i="5"/>
  <c r="K14" i="5"/>
  <c r="E77" i="9"/>
  <c r="E78" i="9"/>
  <c r="N14" i="5"/>
  <c r="O14" i="5" s="1"/>
  <c r="K13" i="5"/>
  <c r="N13" i="5"/>
  <c r="O13" i="5" s="1"/>
  <c r="F77" i="9"/>
  <c r="F80" i="9" s="1"/>
  <c r="E80" i="9" l="1"/>
  <c r="E86" i="9" s="1"/>
  <c r="P13" i="5"/>
  <c r="F97" i="9"/>
  <c r="D99" i="4"/>
  <c r="C99" i="4"/>
  <c r="E96" i="4"/>
  <c r="D96" i="4"/>
  <c r="C96" i="4"/>
  <c r="F96" i="4"/>
  <c r="E93" i="4"/>
  <c r="D93" i="4"/>
  <c r="C93" i="4"/>
  <c r="F93" i="4"/>
  <c r="C90" i="4"/>
  <c r="C31" i="4"/>
  <c r="C44" i="4" s="1"/>
  <c r="D90" i="4" s="1"/>
  <c r="G74" i="8"/>
  <c r="D74" i="8"/>
  <c r="B74" i="8"/>
  <c r="B80" i="8"/>
  <c r="G79" i="8"/>
  <c r="B79" i="8"/>
  <c r="H58" i="11"/>
  <c r="F61" i="9" s="1"/>
  <c r="G90" i="4" l="1"/>
  <c r="G96" i="4"/>
  <c r="G93" i="4"/>
  <c r="F86" i="9"/>
  <c r="E97" i="9"/>
  <c r="E103" i="4"/>
  <c r="G99" i="4"/>
  <c r="F103" i="4"/>
  <c r="E60" i="9" s="1"/>
  <c r="F74" i="8"/>
  <c r="G103" i="4" l="1"/>
  <c r="F60" i="9" s="1"/>
  <c r="G86" i="8"/>
  <c r="F84" i="8"/>
  <c r="G81" i="8"/>
  <c r="F79" i="8"/>
  <c r="G76" i="8"/>
  <c r="M12" i="5"/>
  <c r="H15" i="4"/>
  <c r="H16" i="4"/>
  <c r="G15" i="4"/>
  <c r="H84" i="8" l="1"/>
  <c r="N12" i="5"/>
  <c r="O12" i="5" l="1"/>
  <c r="P12" i="5" s="1"/>
  <c r="P14" i="5"/>
  <c r="I84" i="8"/>
  <c r="H86" i="8"/>
  <c r="H76" i="8"/>
  <c r="I76" i="8" l="1"/>
  <c r="I86" i="8"/>
  <c r="I81" i="8" l="1"/>
  <c r="I88" i="8" s="1"/>
  <c r="E62" i="9" s="1"/>
  <c r="H81" i="8"/>
  <c r="F62" i="9" l="1"/>
  <c r="F64" i="9" s="1"/>
  <c r="E64" i="9"/>
  <c r="E96" i="9" s="1"/>
  <c r="E87" i="9"/>
  <c r="D30" i="9" l="1"/>
  <c r="E30" i="9" s="1"/>
  <c r="F36" i="9"/>
  <c r="F43" i="9" s="1"/>
  <c r="E99" i="9"/>
  <c r="E98" i="9"/>
  <c r="E100" i="9"/>
  <c r="F85" i="9" l="1"/>
  <c r="F87" i="9" s="1"/>
  <c r="F96" i="9"/>
  <c r="F98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tc={9AD1F3EF-E557-4093-8666-2EA9D733B826}</author>
  </authors>
  <commentList>
    <comment ref="A9" authorId="0" shapeId="0" xr:uid="{9AD1F3EF-E557-4093-8666-2EA9D733B826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a cloride source and price.  May go w/ KCl.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<sst xmlns="http://schemas.openxmlformats.org/spreadsheetml/2006/main" count="690" uniqueCount="347">
  <si>
    <t>Customer:</t>
  </si>
  <si>
    <t>Acres</t>
  </si>
  <si>
    <t>Plant Date</t>
  </si>
  <si>
    <t>21-0-0-24</t>
  </si>
  <si>
    <t>Formulation</t>
  </si>
  <si>
    <t>Product</t>
  </si>
  <si>
    <t>45-0-0</t>
  </si>
  <si>
    <t>Urea</t>
  </si>
  <si>
    <t>11-52-00</t>
  </si>
  <si>
    <t>lbs</t>
  </si>
  <si>
    <t>Gallon</t>
  </si>
  <si>
    <t>State of matter</t>
  </si>
  <si>
    <t>32-0-0</t>
  </si>
  <si>
    <t>10-34-0</t>
  </si>
  <si>
    <t>0-0-25-17S</t>
  </si>
  <si>
    <t>Dry</t>
  </si>
  <si>
    <t>Liquid</t>
  </si>
  <si>
    <t>LBS Nitrogen per Unit of Measurement</t>
  </si>
  <si>
    <t>LBS Phosphate per Unit of Measurement</t>
  </si>
  <si>
    <t>LBS Potassium per Unit of Measurement</t>
  </si>
  <si>
    <t>Cost per ton</t>
  </si>
  <si>
    <t xml:space="preserve">Crop </t>
  </si>
  <si>
    <t>Field Identification</t>
  </si>
  <si>
    <t>Proposed Cropping System</t>
  </si>
  <si>
    <t>Tillage Practices</t>
  </si>
  <si>
    <t>Ammonium
Phosphate</t>
  </si>
  <si>
    <t>Three Moore Farms LLC</t>
  </si>
  <si>
    <t>Moore 5</t>
  </si>
  <si>
    <t>Total</t>
  </si>
  <si>
    <t>Nitrogen</t>
  </si>
  <si>
    <t>Phosphate</t>
  </si>
  <si>
    <t>Potassium</t>
  </si>
  <si>
    <t>Sulfur</t>
  </si>
  <si>
    <t>Ammonium
Sulfate</t>
  </si>
  <si>
    <t>Unit of Measurement</t>
  </si>
  <si>
    <t>LBS Sulfur per Unit of Measurement</t>
  </si>
  <si>
    <t>Nutrient</t>
  </si>
  <si>
    <t>(UAN 32)
Urea Ammonium Nitrate</t>
  </si>
  <si>
    <t>Activity</t>
  </si>
  <si>
    <t>Equipment
Used</t>
  </si>
  <si>
    <t>Fuel
$/Gal</t>
  </si>
  <si>
    <t>Total Daily
Cost</t>
  </si>
  <si>
    <t>Fuel/Hr
(Gals)</t>
  </si>
  <si>
    <t>Labor Cost
Per Hour</t>
  </si>
  <si>
    <t>Total Daily
Labor Cost</t>
  </si>
  <si>
    <t>HRS</t>
  </si>
  <si>
    <t>Equipment Costs</t>
  </si>
  <si>
    <t>Equip &amp; Fuel
Per Acre</t>
  </si>
  <si>
    <t xml:space="preserve">Labor Cost </t>
  </si>
  <si>
    <t>Acres
Applied</t>
  </si>
  <si>
    <t>Units
Per Acre</t>
  </si>
  <si>
    <t>Fl. Oz</t>
  </si>
  <si>
    <t>HERBICIDE APPLICATIONS</t>
  </si>
  <si>
    <t>Date of
Application</t>
  </si>
  <si>
    <t>Units of
Measurement</t>
  </si>
  <si>
    <t>Total Units 
Used</t>
  </si>
  <si>
    <t>Price
Per Gal</t>
  </si>
  <si>
    <t>Product
Cost</t>
  </si>
  <si>
    <t>Cost
Per Acre</t>
  </si>
  <si>
    <t>Anthem Flex</t>
  </si>
  <si>
    <t>FUNGICIDE APPLICATIONS</t>
  </si>
  <si>
    <t>INSECTICIDE  APPLICATIONS</t>
  </si>
  <si>
    <t>Mass per Unit of Measurement</t>
  </si>
  <si>
    <t>Projected Fertilizer Pricing</t>
  </si>
  <si>
    <t>NUTRIENT APPLICATIONS</t>
  </si>
  <si>
    <t>Date of App</t>
  </si>
  <si>
    <t>Total Seed
Cost</t>
  </si>
  <si>
    <t>Cost Per
LB</t>
  </si>
  <si>
    <t>Rate Per
Acre</t>
  </si>
  <si>
    <t>Cost Per
Acre</t>
  </si>
  <si>
    <t>Acres
Planted</t>
  </si>
  <si>
    <t>LBS Product
Per Acre</t>
  </si>
  <si>
    <t>Units
Nutrient/Ac</t>
  </si>
  <si>
    <t>Total Fert
Cost</t>
  </si>
  <si>
    <t>Cost/unit</t>
  </si>
  <si>
    <t>Unit</t>
  </si>
  <si>
    <t>Herbicide</t>
  </si>
  <si>
    <t>Beyond</t>
  </si>
  <si>
    <t>Tilt</t>
  </si>
  <si>
    <t>PESTICIDE COSTS</t>
  </si>
  <si>
    <t>Disease 1</t>
  </si>
  <si>
    <t>Disease 2</t>
  </si>
  <si>
    <t>Fungicide Product</t>
  </si>
  <si>
    <t>Use Rate floz/ac</t>
  </si>
  <si>
    <t>Prod. cost $/gallon</t>
  </si>
  <si>
    <t>Weed 1</t>
  </si>
  <si>
    <t>Weed 2</t>
  </si>
  <si>
    <t>Weed 3</t>
  </si>
  <si>
    <t>Weed 4</t>
  </si>
  <si>
    <t>* Values Transferred to Table Below to Calculate Final Cost</t>
  </si>
  <si>
    <r>
      <t xml:space="preserve">Question 8. Which herbicide will you use and at what rate? </t>
    </r>
    <r>
      <rPr>
        <b/>
        <i/>
        <u/>
        <sz val="8"/>
        <color theme="1"/>
        <rFont val="Calibri"/>
        <family val="2"/>
        <scheme val="minor"/>
      </rPr>
      <t>Use maximum labeled rate</t>
    </r>
  </si>
  <si>
    <t>Question 1.How much nitrogen is recommended for the crop?</t>
  </si>
  <si>
    <t>Expected Yield</t>
  </si>
  <si>
    <t>Nitrogen per bushel of wheat</t>
  </si>
  <si>
    <t>Question 2: How much total nitrogen needs to be applied?</t>
  </si>
  <si>
    <t>Total recommended pounds N/acre</t>
  </si>
  <si>
    <t>Soil Test Indicated available nitrogen lbs/ac</t>
  </si>
  <si>
    <t>Total recommended lbs N/acre</t>
  </si>
  <si>
    <t>Pounds of Nitrogen/acre to be applied</t>
  </si>
  <si>
    <t>Nitrogen rate lbs/ac</t>
  </si>
  <si>
    <t xml:space="preserve">Product </t>
  </si>
  <si>
    <t>Product Cost Per Ton</t>
  </si>
  <si>
    <t>Product
Cost/Acre</t>
  </si>
  <si>
    <t>Product Cost $/Acre</t>
  </si>
  <si>
    <t>Phosphorus rate lbs/ac</t>
  </si>
  <si>
    <t>(11-52-00) Monoammonium
Phosphate (MAP)</t>
  </si>
  <si>
    <t>Potassium rate lbs/ac</t>
  </si>
  <si>
    <t>(KCl)
Potassium Chloride</t>
  </si>
  <si>
    <t>0-0-60</t>
  </si>
  <si>
    <t>0-0-0-90S</t>
  </si>
  <si>
    <t>Sulfur rate lbs/ac</t>
  </si>
  <si>
    <t>Tiger-sul 90
See note 2</t>
  </si>
  <si>
    <t>Note 2 - Can only be applied when blended in a dry fertilizer</t>
  </si>
  <si>
    <t>Question 9. Why did you choose this herbicide?</t>
  </si>
  <si>
    <t>LBS Chloride per Unit of Measurement</t>
  </si>
  <si>
    <t>How many Applications?</t>
  </si>
  <si>
    <t>Seed</t>
  </si>
  <si>
    <t>Fertilizer</t>
  </si>
  <si>
    <t>Per Acre</t>
  </si>
  <si>
    <t>Income</t>
  </si>
  <si>
    <t>Yield</t>
  </si>
  <si>
    <t>Less discounts</t>
  </si>
  <si>
    <t>Total Income</t>
  </si>
  <si>
    <t>Machinery</t>
  </si>
  <si>
    <t>Grain Hauling</t>
  </si>
  <si>
    <t xml:space="preserve"> Varieties</t>
  </si>
  <si>
    <t>SEED COST</t>
  </si>
  <si>
    <t xml:space="preserve"> Varieties(s)</t>
  </si>
  <si>
    <t>Blend</t>
  </si>
  <si>
    <t>Yes</t>
  </si>
  <si>
    <t>Unit Size</t>
  </si>
  <si>
    <t>Cost 
$/Unit</t>
  </si>
  <si>
    <t>60 lbs</t>
  </si>
  <si>
    <t xml:space="preserve">Norwest Duet/Puma </t>
  </si>
  <si>
    <t>IMI 
Tolerant</t>
  </si>
  <si>
    <t>No</t>
  </si>
  <si>
    <t>Seeds/ lb</t>
  </si>
  <si>
    <t>Type</t>
  </si>
  <si>
    <t>Place X after your Answer</t>
  </si>
  <si>
    <t>Yes:</t>
  </si>
  <si>
    <t>No:</t>
  </si>
  <si>
    <r>
      <t xml:space="preserve">Question 4. How much nitrogen fertilizer will be applied at planting? </t>
    </r>
    <r>
      <rPr>
        <i/>
        <u/>
        <sz val="8"/>
        <color theme="1"/>
        <rFont val="Calibri"/>
        <family val="2"/>
        <scheme val="minor"/>
      </rPr>
      <t>Round to the nearest whole pound.</t>
    </r>
  </si>
  <si>
    <r>
      <t>Question 6. How much Phosphorus fertilizer will be applied at planting?</t>
    </r>
    <r>
      <rPr>
        <u/>
        <sz val="8"/>
        <color theme="1"/>
        <rFont val="Calibri"/>
        <family val="2"/>
        <scheme val="minor"/>
      </rPr>
      <t xml:space="preserve"> Round to the nearest whole pound.</t>
    </r>
  </si>
  <si>
    <r>
      <t xml:space="preserve">Question 8. How much Potassium fertilizer will be applied at planting? </t>
    </r>
    <r>
      <rPr>
        <i/>
        <u/>
        <sz val="8"/>
        <color theme="1"/>
        <rFont val="Calibri"/>
        <family val="2"/>
        <scheme val="minor"/>
      </rPr>
      <t>Round to the nearest whole pound.</t>
    </r>
  </si>
  <si>
    <r>
      <t xml:space="preserve">Question10. How much sulfur fertilizer will be applied at planting? </t>
    </r>
    <r>
      <rPr>
        <i/>
        <u/>
        <sz val="8"/>
        <color theme="1"/>
        <rFont val="Calibri"/>
        <family val="2"/>
        <scheme val="minor"/>
      </rPr>
      <t>Round to the nearest whole pound</t>
    </r>
    <r>
      <rPr>
        <u/>
        <sz val="8"/>
        <color theme="1"/>
        <rFont val="Calibri"/>
        <family val="2"/>
        <scheme val="minor"/>
      </rPr>
      <t>.</t>
    </r>
  </si>
  <si>
    <t>Cost per Unit</t>
  </si>
  <si>
    <t>Cost Per pound</t>
  </si>
  <si>
    <t>pounds per unit</t>
  </si>
  <si>
    <t>Seeding Rate
pounds per acre</t>
  </si>
  <si>
    <t>Cost Per Acre</t>
  </si>
  <si>
    <t xml:space="preserve">Total  </t>
  </si>
  <si>
    <t>Fungicide</t>
  </si>
  <si>
    <t>Pounds of Product per acre</t>
  </si>
  <si>
    <t>JD 4930</t>
  </si>
  <si>
    <t>Harvest</t>
  </si>
  <si>
    <t>JD S690 Combine with 640FD</t>
  </si>
  <si>
    <t>Acres per hour</t>
  </si>
  <si>
    <t>Acres per day</t>
  </si>
  <si>
    <t>Total Fuel Cost
Per Hr</t>
  </si>
  <si>
    <t>Total Daily Fuel
Cost</t>
  </si>
  <si>
    <t>Equipment Ownership Cost per Day of Operation</t>
  </si>
  <si>
    <t>Farmer Income</t>
  </si>
  <si>
    <t>Land Owner Income</t>
  </si>
  <si>
    <t>Land Owner Profit</t>
  </si>
  <si>
    <t>Farmer Profit</t>
  </si>
  <si>
    <t>Yield Per acre</t>
  </si>
  <si>
    <t xml:space="preserve"> Discount (lost revenue)
 per acre</t>
  </si>
  <si>
    <t xml:space="preserve"> Discount 
(lost revenue)
Field Total</t>
  </si>
  <si>
    <t>Farmer Breakeven yield/acre 
(at given price)</t>
  </si>
  <si>
    <t>Land Owner Breakeven yield/acre 
(at given price)</t>
  </si>
  <si>
    <t>Field Total</t>
  </si>
  <si>
    <t>Gross revenue - Grain Sales</t>
  </si>
  <si>
    <t>Acres in field</t>
  </si>
  <si>
    <t>Expected Price Per Bushel</t>
  </si>
  <si>
    <t>Question 2. Will the herbicide you selected control Jointed Goatgrass?</t>
  </si>
  <si>
    <t>Farmer Share of Input Costs</t>
  </si>
  <si>
    <t>Total Input Costs per Acre</t>
  </si>
  <si>
    <t>Machinery and Hauling Cost Per Acre</t>
  </si>
  <si>
    <t>Expected Total Grain Sales</t>
  </si>
  <si>
    <t>Expected Yield Per Acre</t>
  </si>
  <si>
    <t>Expected Income Per Acre</t>
  </si>
  <si>
    <t>Spray</t>
  </si>
  <si>
    <t>Number of passes</t>
  </si>
  <si>
    <t>Total Cost ($)</t>
  </si>
  <si>
    <t>Question 3. What will Harvest cost?</t>
  </si>
  <si>
    <t>Question 1. How many acres in the field?</t>
  </si>
  <si>
    <t>Question 2. What is the expected sale price?</t>
  </si>
  <si>
    <t>•</t>
  </si>
  <si>
    <t>Question 1. What will planting and fertilizer application cost?</t>
  </si>
  <si>
    <t>Question 2. What will spraying cost?</t>
  </si>
  <si>
    <t>Question 1. What is the total expected grain production?</t>
  </si>
  <si>
    <t>What will the Discount be for Jointed Goatgrass seed in the grain?</t>
  </si>
  <si>
    <t>Total Operation Cost Per Acre</t>
  </si>
  <si>
    <t xml:space="preserve">Single Pass Plant/Fertilizer </t>
  </si>
  <si>
    <t>Jointed Goatgrass Discount per bushel</t>
  </si>
  <si>
    <t xml:space="preserve">Shared Expenses </t>
  </si>
  <si>
    <t>Total Shared Expenses</t>
  </si>
  <si>
    <t>Additional Farmer Expenses</t>
  </si>
  <si>
    <t>Total Additional Farmer Expenses</t>
  </si>
  <si>
    <t>Farmer Expense</t>
  </si>
  <si>
    <t>Land Owner Share of Input Costs</t>
  </si>
  <si>
    <t>Land Owner Expense</t>
  </si>
  <si>
    <t>Daily Per
Acre Labor Cost</t>
  </si>
  <si>
    <t>LCS Art Deco/ LCS Blackjack</t>
  </si>
  <si>
    <t>UI Magic CL+/Stingray CL+ (Clearfield Blend)</t>
  </si>
  <si>
    <t>AP Iliad/LCS Shine</t>
  </si>
  <si>
    <t xml:space="preserve">See 2022 WSCIA Certified Seed Buying Guide for Variety characteristics  </t>
  </si>
  <si>
    <t>Question 3. What is the expected yield?</t>
  </si>
  <si>
    <t xml:space="preserve">Question 4, What growing year will the crop be harvested? </t>
  </si>
  <si>
    <t>Expected Bushels of Grain Produced</t>
  </si>
  <si>
    <t>Total Cost to Haul Grain</t>
  </si>
  <si>
    <t>Miles to Terminal</t>
  </si>
  <si>
    <t>Cost Per Mile to Haul Grain</t>
  </si>
  <si>
    <t>Bushels of Grain to Haul</t>
  </si>
  <si>
    <t>Operation</t>
  </si>
  <si>
    <t>Cost per acre/bu</t>
  </si>
  <si>
    <t>Total Cost</t>
  </si>
  <si>
    <t>Number of Passes</t>
  </si>
  <si>
    <t>Bushels</t>
  </si>
  <si>
    <t>Spraying</t>
  </si>
  <si>
    <t>JD9520 pulling 60 ft JD 1995 seeder &amp; 1910 Cart (Capable of liquid, gas, or dry fertilizer)</t>
  </si>
  <si>
    <t>NA</t>
  </si>
  <si>
    <t>Total Machinery and Hauling Costs</t>
  </si>
  <si>
    <t>Hauling</t>
  </si>
  <si>
    <t>--</t>
  </si>
  <si>
    <t>Round value to the nearest 0.1 bu.</t>
  </si>
  <si>
    <t>Land Owner Taxes &amp; Insurance</t>
  </si>
  <si>
    <t>Profit Summary Farmer</t>
  </si>
  <si>
    <t>Profit Summary Land Owner</t>
  </si>
  <si>
    <t>to Question 2 Skip this question.</t>
  </si>
  <si>
    <t>Question 5. How many miles will you have to haul the grain?</t>
  </si>
  <si>
    <t>General Instructions.</t>
  </si>
  <si>
    <t>- Only enter data into the blue shaded boxes</t>
  </si>
  <si>
    <t>Farmer Breakeven price/bushel
 (at given yield)</t>
  </si>
  <si>
    <t>Land Owner Breakeven price/bushel
 (at given yield)</t>
  </si>
  <si>
    <t>Chemical</t>
  </si>
  <si>
    <t>Question 4. What is the total expected grain production?</t>
  </si>
  <si>
    <t>Question 7. What crop will be grown in this year of the crop rotation?</t>
  </si>
  <si>
    <t>Question 8. Summarize  at least three distinct bullet points, what your FFA consulting team has been hired to do by the farmer.</t>
  </si>
  <si>
    <t xml:space="preserve">Conventional </t>
  </si>
  <si>
    <t>No-till</t>
  </si>
  <si>
    <t>Tillage System</t>
  </si>
  <si>
    <t>Dry Land/Non-irrigated</t>
  </si>
  <si>
    <t>- Complete this tab first, the information entered here will be distributed throughout the worksheet for you.</t>
  </si>
  <si>
    <t>Question 6. Will this field be cropped under a conventional or no-till tillage system?</t>
  </si>
  <si>
    <t xml:space="preserve">Contracted gain hauling costs $0.20/bu up to 20 loaded miles. Additional $0.08/bu/mile over 20 loaded miles. </t>
  </si>
  <si>
    <t>Machinery and Hauling Cost</t>
  </si>
  <si>
    <t>Planting and Fertilizer Application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</si>
  <si>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</si>
  <si>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</si>
  <si>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</si>
  <si>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</si>
  <si>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</si>
  <si>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</si>
  <si>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</si>
  <si>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</si>
  <si>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</si>
  <si>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Conv</t>
  </si>
  <si>
    <t>Score</t>
  </si>
  <si>
    <t>Range</t>
  </si>
  <si>
    <t>Question</t>
  </si>
  <si>
    <t>Answer</t>
  </si>
  <si>
    <t>Sockeye CL+/Resilience CL + (Clearfield Blend)</t>
  </si>
  <si>
    <t>Note 1 - Can only be applied when blended in a liquid fertilizer.</t>
  </si>
  <si>
    <r>
      <t xml:space="preserve">(KTS)
Potassium Thiosulfate
</t>
    </r>
    <r>
      <rPr>
        <i/>
        <u val="singleAccounting"/>
        <sz val="10"/>
        <color rgb="FFC00000"/>
        <rFont val="Calibri"/>
        <family val="2"/>
        <scheme val="minor"/>
      </rPr>
      <t>See Note 1</t>
    </r>
  </si>
  <si>
    <t>- Calculated values will be carried to the Financial Summary for you</t>
  </si>
  <si>
    <t>-- Only 3 required</t>
  </si>
  <si>
    <t xml:space="preserve">Q6 </t>
  </si>
  <si>
    <t>SEED Options</t>
  </si>
  <si>
    <t>IPM</t>
  </si>
  <si>
    <t>Can be in any order</t>
  </si>
  <si>
    <t>Product Cost Per Acre</t>
  </si>
  <si>
    <t>Total product Cost Per Acre</t>
  </si>
  <si>
    <t>Machinery and Hauling</t>
  </si>
  <si>
    <t>Enter percent as a whole number. For example 10% would be entered as 10</t>
  </si>
  <si>
    <t>Standard(s)
WPAOI/WPQ</t>
  </si>
  <si>
    <t>Q4A</t>
  </si>
  <si>
    <t>Q4B</t>
  </si>
  <si>
    <t>Q6B</t>
  </si>
  <si>
    <t>Q6A</t>
  </si>
  <si>
    <t>Q8A</t>
  </si>
  <si>
    <t>Q8B</t>
  </si>
  <si>
    <t>Total Product Cost Per Acre For All Applications</t>
  </si>
  <si>
    <t>Total Product Cost for Field</t>
  </si>
  <si>
    <t>Curiosity CL + Mela CL+ (Clearfield Blend)</t>
  </si>
  <si>
    <t>Overview</t>
  </si>
  <si>
    <t>Poss. Points</t>
  </si>
  <si>
    <t>Q2&amp;3 can be Switched with Q4&amp;Q5</t>
  </si>
  <si>
    <t>Financial Summary</t>
  </si>
  <si>
    <t>Sale price Per Bushel</t>
  </si>
  <si>
    <t>WPAOI</t>
  </si>
  <si>
    <t>WPO</t>
  </si>
  <si>
    <t>Sum</t>
  </si>
  <si>
    <t>Possible</t>
  </si>
  <si>
    <t>Percent (raw)</t>
  </si>
  <si>
    <t>Final Score</t>
  </si>
  <si>
    <t>Score test</t>
  </si>
  <si>
    <t>If no potassium is to be applied, enter "0" for product rate, and skip the remainder of question 8.</t>
  </si>
  <si>
    <t>If no sulfur is to be applied, enter "0" for product rate, and skip the remainder of question 10.</t>
  </si>
  <si>
    <t>Question 3. All of the nitrogen will be applied at planting . What form of nitrogen will you use, if any, and why? If not using nitrogen fertilizer why not?</t>
  </si>
  <si>
    <t>Question 5. All of the Phosphorus will be applied at planting . What form of Phosphorus will you use, if any, and why?  If not using phosphorus fertilizer why not?</t>
  </si>
  <si>
    <t>If no phosphorus is to be applied, enter "0" for product rate, and skip the remainder of question 6.</t>
  </si>
  <si>
    <t>Question 7. All of the Potassium will be applied at planting . What form of Potassium will you use, if any, and why?  If not using potassium fertilizer why not?</t>
  </si>
  <si>
    <t>Question 9. All of the sulfur will be applied at planting . What form of sulfur will you use, if any, and why?  If not using sulfur fertilizer why not?</t>
  </si>
  <si>
    <t>If no nitrogen is to be applied, leave "0" for product rate from question 2, and skip the remainder of question 4.</t>
  </si>
  <si>
    <t>Question 3.  What seed variety blend will you recommend for this field?</t>
  </si>
  <si>
    <t>Question 1: Are you using a IMI herbicide tolerate variety blend?</t>
  </si>
  <si>
    <t>Question 2: Explain why you did, or did not, select a IMI herbicide tolerant variety blend?</t>
  </si>
  <si>
    <t xml:space="preserve">Q7 </t>
  </si>
  <si>
    <t>Question 7. Which of these weeds can lead to additional discounts when selling the grain?</t>
  </si>
  <si>
    <t>Question 6. What are the main weeds to be controlled</t>
  </si>
  <si>
    <t>Total Operation Cost Per Acre ($)</t>
  </si>
  <si>
    <r>
      <t xml:space="preserve">Question 3. </t>
    </r>
    <r>
      <rPr>
        <b/>
        <i/>
        <u/>
        <sz val="8"/>
        <color theme="1"/>
        <rFont val="Calibri"/>
        <family val="2"/>
        <scheme val="minor"/>
      </rPr>
      <t xml:space="preserve">If you answered "No" to Question 2, complete this question. If you answered "yes" </t>
    </r>
  </si>
  <si>
    <t>Total Expected Yield Per Acre</t>
  </si>
  <si>
    <t>Total Expected Grain Price Per Bushel</t>
  </si>
  <si>
    <t>Question 8. What is the effective seeding rate in seeds/acre?</t>
  </si>
  <si>
    <t>Question 5. What does the seed cost per pound?</t>
  </si>
  <si>
    <t>Famer's Share of Income</t>
  </si>
  <si>
    <t>Farmer's Share of grain price</t>
  </si>
  <si>
    <t>Farmer's Total Cost Per Acre</t>
  </si>
  <si>
    <t>Farmer's Breakeven Yield (Bu/Ac)</t>
  </si>
  <si>
    <t>Breakeven Total Yield (bu/ac)</t>
  </si>
  <si>
    <t>Breakeven Market Price per Bushel</t>
  </si>
  <si>
    <t xml:space="preserve">Farmer's Break Even Price per Bushel </t>
  </si>
  <si>
    <t>Farmer's Total Cost Per acre</t>
  </si>
  <si>
    <t>Farmer's Share of Yield (bu)</t>
  </si>
  <si>
    <t xml:space="preserve"> a portion of the grain sale, what market price will meet the farmer's breakeven?</t>
  </si>
  <si>
    <t xml:space="preserve"> a portion of the bushels produced, what total field production yield will meet the farmer's breakeven?</t>
  </si>
  <si>
    <t>Farmer's Share of Input Costs</t>
  </si>
  <si>
    <t>Famer's Share of Input Costs</t>
  </si>
  <si>
    <t xml:space="preserve">Question 4. Calculate the farmer's total cost per acre? </t>
  </si>
  <si>
    <t>Question 7. What does breakeven mean?</t>
  </si>
  <si>
    <t>Question 4: Explain why you selected this variety blend.</t>
  </si>
  <si>
    <t>Question 9.  Give a concise statement of the primary challenges the farmer has in this scenario.</t>
  </si>
  <si>
    <t>Question 6.  How much seed is needed for this field?</t>
  </si>
  <si>
    <t>Question 7. How many units of seed will be purchased for this field?</t>
  </si>
  <si>
    <t>Question 1. What are the two main diseases of concern with this crop?</t>
  </si>
  <si>
    <t>Question 3. If you recommend the application of fungicide for Disease 1, complete the chart below. Otherwise, leave blank.</t>
  </si>
  <si>
    <t>Question 5. If you recommend the application of fungicide for Disease 2, complete the chart below. Otherwise, leave blank.</t>
  </si>
  <si>
    <r>
      <rPr>
        <b/>
        <u/>
        <sz val="8"/>
        <color theme="1"/>
        <rFont val="Calibri"/>
        <family val="2"/>
        <scheme val="minor"/>
      </rPr>
      <t>Calculate to the nearest fluid ounce</t>
    </r>
    <r>
      <rPr>
        <sz val="8"/>
        <color theme="1"/>
        <rFont val="Calibri"/>
        <family val="2"/>
        <scheme val="minor"/>
      </rPr>
      <t xml:space="preserve">. 1 gallon = 128 fluid ounces. </t>
    </r>
  </si>
  <si>
    <t>Question 2. How do you recommend managing Disease 1?</t>
  </si>
  <si>
    <t>Question 4. How do you recommend managing Disease 2?</t>
  </si>
  <si>
    <t>Question 5. What it cost of hauling the grain to terminal/elevator?</t>
  </si>
  <si>
    <t>Question 8. What is the farmer's projected profit per acre using this plan?</t>
  </si>
  <si>
    <t>Question 9: Does this projected profit meet the farmer's per acre profit goal?</t>
  </si>
  <si>
    <t>Question 5. Calculate the farmer's breakeven grain sale price at the expected yield. The farmer only receives</t>
  </si>
  <si>
    <t>Question 6. Calculate  the farmer's breakeven grain sale price at the expected sale price. The farmer only receives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</si>
</sst>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;[Red]\-&quot;$&quot;#,##0.0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[$]m/d/yyyy;@" x16r2:formatCode16="[$-en-UM,1]m/d/yyyy;@"/>
    <numFmt numFmtId="168" formatCode="#,##0.00_ ;\-#,##0.00\ "/>
    <numFmt numFmtId="169" formatCode="0.0"/>
    <numFmt numFmtId="170" formatCode="[$]m/d/yy;@" x16r2:formatCode16="[$-en-UM,1]m/d/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2060"/>
      <name val="Calibri"/>
      <family val="2"/>
      <scheme val="minor"/>
    </font>
    <font>
      <sz val="8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8"/>
      <color rgb="FFC00000"/>
      <name val="Calibri "/>
    </font>
    <font>
      <b/>
      <i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trike/>
      <sz val="8"/>
      <name val="Calibri"/>
      <family val="2"/>
      <scheme val="minor"/>
    </font>
    <font>
      <strike/>
      <sz val="8"/>
      <color rgb="FFC00000"/>
      <name val="Calibri"/>
      <family val="2"/>
      <scheme val="minor"/>
    </font>
    <font>
      <u/>
      <sz val="8"/>
      <color theme="1"/>
      <name val="Calibri"/>
      <family val="2"/>
      <scheme val="minor"/>
    </font>
    <font>
      <i/>
      <u/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i/>
      <u val="singleAccounting"/>
      <sz val="10"/>
      <color rgb="FFC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rgb="FF002060"/>
      </bottom>
      <diagonal/>
    </border>
    <border>
      <left style="double">
        <color rgb="FF002060"/>
      </left>
      <right/>
      <top/>
      <bottom/>
      <diagonal/>
    </border>
    <border>
      <left/>
      <right/>
      <top style="double">
        <color rgb="FF002060"/>
      </top>
      <bottom/>
      <diagonal/>
    </border>
    <border>
      <left/>
      <right style="double">
        <color rgb="FF002060"/>
      </right>
      <top/>
      <bottom/>
      <diagonal/>
    </border>
    <border>
      <left style="double">
        <color rgb="FF002060"/>
      </left>
      <right/>
      <top/>
      <bottom style="double">
        <color rgb="FF002060"/>
      </bottom>
      <diagonal/>
    </border>
    <border>
      <left/>
      <right style="double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dashDot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dashDotDot">
        <color rgb="FF002060"/>
      </left>
      <right style="dashDotDot">
        <color rgb="FF002060"/>
      </right>
      <top/>
      <bottom style="double">
        <color rgb="FF002060"/>
      </bottom>
      <diagonal/>
    </border>
    <border>
      <left style="dashDotDot">
        <color rgb="FF002060"/>
      </left>
      <right style="double">
        <color rgb="FF002060"/>
      </right>
      <top/>
      <bottom style="double">
        <color rgb="FF002060"/>
      </bottom>
      <diagonal/>
    </border>
    <border>
      <left style="dashDotDot">
        <color rgb="FF002060"/>
      </left>
      <right style="dashDotDot">
        <color rgb="FF002060"/>
      </right>
      <top/>
      <bottom/>
      <diagonal/>
    </border>
    <border>
      <left style="dashDotDot">
        <color rgb="FF002060"/>
      </left>
      <right style="dashDotDot">
        <color rgb="FF002060"/>
      </right>
      <top/>
      <bottom style="thin">
        <color rgb="FF002060"/>
      </bottom>
      <diagonal/>
    </border>
    <border>
      <left style="double">
        <color rgb="FF002060"/>
      </left>
      <right/>
      <top style="double">
        <color rgb="FF002060"/>
      </top>
      <bottom style="thin">
        <color rgb="FF002060"/>
      </bottom>
      <diagonal/>
    </border>
    <border>
      <left/>
      <right/>
      <top style="double">
        <color rgb="FF002060"/>
      </top>
      <bottom style="thin">
        <color rgb="FF002060"/>
      </bottom>
      <diagonal/>
    </border>
    <border>
      <left style="dashDotDot">
        <color rgb="FF002060"/>
      </left>
      <right style="double">
        <color rgb="FF002060"/>
      </right>
      <top/>
      <bottom style="thin">
        <color rgb="FF002060"/>
      </bottom>
      <diagonal/>
    </border>
    <border>
      <left style="dashDotDot">
        <color rgb="FF002060"/>
      </left>
      <right style="double">
        <color rgb="FF002060"/>
      </right>
      <top/>
      <bottom/>
      <diagonal/>
    </border>
    <border>
      <left style="dashDotDot">
        <color rgb="FF002060"/>
      </left>
      <right style="dashDotDot">
        <color rgb="FF002060"/>
      </right>
      <top style="double">
        <color rgb="FF002060"/>
      </top>
      <bottom/>
      <diagonal/>
    </border>
    <border>
      <left/>
      <right style="double">
        <color rgb="FF002060"/>
      </right>
      <top style="double">
        <color rgb="FF002060"/>
      </top>
      <bottom style="thin">
        <color rgb="FF002060"/>
      </bottom>
      <diagonal/>
    </border>
    <border>
      <left style="double">
        <color rgb="FF002060"/>
      </left>
      <right/>
      <top style="thin">
        <color rgb="FF002060"/>
      </top>
      <bottom style="thin">
        <color rgb="FF002060"/>
      </bottom>
      <diagonal/>
    </border>
    <border>
      <left style="dashDotDot">
        <color rgb="FF002060"/>
      </left>
      <right style="dashDotDot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double">
        <color rgb="FF002060"/>
      </right>
      <top style="thin">
        <color rgb="FF002060"/>
      </top>
      <bottom style="thin">
        <color rgb="FF002060"/>
      </bottom>
      <diagonal/>
    </border>
    <border>
      <left style="dashDotDot">
        <color rgb="FF002060"/>
      </left>
      <right style="double">
        <color rgb="FF002060"/>
      </right>
      <top style="thin">
        <color rgb="FF002060"/>
      </top>
      <bottom style="thin">
        <color rgb="FF002060"/>
      </bottom>
      <diagonal/>
    </border>
    <border>
      <left/>
      <right style="dashDot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2060"/>
      </top>
      <bottom style="thin">
        <color indexed="64"/>
      </bottom>
      <diagonal/>
    </border>
    <border>
      <left/>
      <right style="dashDot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2060"/>
      </left>
      <right style="mediumDashDot">
        <color rgb="FF002060"/>
      </right>
      <top/>
      <bottom/>
      <diagonal/>
    </border>
    <border>
      <left style="mediumDashDot">
        <color rgb="FF002060"/>
      </left>
      <right style="mediumDashDot">
        <color rgb="FF002060"/>
      </right>
      <top/>
      <bottom/>
      <diagonal/>
    </border>
    <border>
      <left style="mediumDashDot">
        <color rgb="FF002060"/>
      </left>
      <right style="double">
        <color rgb="FF002060"/>
      </right>
      <top/>
      <bottom/>
      <diagonal/>
    </border>
    <border>
      <left style="double">
        <color rgb="FF002060"/>
      </left>
      <right style="mediumDashDot">
        <color rgb="FF002060"/>
      </right>
      <top/>
      <bottom style="thin">
        <color rgb="FF002060"/>
      </bottom>
      <diagonal/>
    </border>
    <border>
      <left style="mediumDashDot">
        <color rgb="FF002060"/>
      </left>
      <right style="mediumDashDot">
        <color rgb="FF002060"/>
      </right>
      <top/>
      <bottom style="thin">
        <color rgb="FF002060"/>
      </bottom>
      <diagonal/>
    </border>
    <border>
      <left style="mediumDashDot">
        <color rgb="FF002060"/>
      </left>
      <right style="double">
        <color rgb="FF002060"/>
      </right>
      <top style="thin">
        <color rgb="FF002060"/>
      </top>
      <bottom/>
      <diagonal/>
    </border>
    <border>
      <left style="mediumDashDot">
        <color rgb="FF002060"/>
      </left>
      <right style="double">
        <color rgb="FF002060"/>
      </right>
      <top/>
      <bottom style="thin">
        <color rgb="FF002060"/>
      </bottom>
      <diagonal/>
    </border>
    <border>
      <left style="double">
        <color rgb="FF002060"/>
      </left>
      <right style="mediumDashDot">
        <color rgb="FF002060"/>
      </right>
      <top style="thin">
        <color rgb="FF002060"/>
      </top>
      <bottom/>
      <diagonal/>
    </border>
    <border>
      <left style="double">
        <color rgb="FF002060"/>
      </left>
      <right style="mediumDashDot">
        <color rgb="FF002060"/>
      </right>
      <top/>
      <bottom style="double">
        <color rgb="FF002060"/>
      </bottom>
      <diagonal/>
    </border>
    <border>
      <left style="mediumDashDot">
        <color rgb="FF002060"/>
      </left>
      <right style="mediumDashDot">
        <color rgb="FF002060"/>
      </right>
      <top/>
      <bottom style="double">
        <color rgb="FF002060"/>
      </bottom>
      <diagonal/>
    </border>
    <border>
      <left style="mediumDashDot">
        <color rgb="FF002060"/>
      </left>
      <right style="mediumDashDot">
        <color rgb="FF002060"/>
      </right>
      <top style="thin">
        <color rgb="FF002060"/>
      </top>
      <bottom/>
      <diagonal/>
    </border>
    <border>
      <left style="mediumDashDot">
        <color rgb="FF002060"/>
      </left>
      <right style="double">
        <color rgb="FF002060"/>
      </right>
      <top/>
      <bottom style="double">
        <color rgb="FF002060"/>
      </bottom>
      <diagonal/>
    </border>
    <border>
      <left style="double">
        <color rgb="FF002060"/>
      </left>
      <right style="mediumDashDot">
        <color rgb="FF002060"/>
      </right>
      <top style="double">
        <color rgb="FF002060"/>
      </top>
      <bottom style="thin">
        <color indexed="64"/>
      </bottom>
      <diagonal/>
    </border>
    <border>
      <left style="mediumDashDot">
        <color rgb="FF002060"/>
      </left>
      <right style="mediumDashDot">
        <color rgb="FF002060"/>
      </right>
      <top style="double">
        <color rgb="FF002060"/>
      </top>
      <bottom style="thin">
        <color indexed="64"/>
      </bottom>
      <diagonal/>
    </border>
    <border>
      <left style="mediumDashDot">
        <color rgb="FF002060"/>
      </left>
      <right style="double">
        <color rgb="FF002060"/>
      </right>
      <top style="double">
        <color rgb="FF002060"/>
      </top>
      <bottom style="thin">
        <color indexed="64"/>
      </bottom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double">
        <color rgb="FF002060"/>
      </left>
      <right/>
      <top style="double">
        <color rgb="FF002060"/>
      </top>
      <bottom style="double">
        <color rgb="FF002060"/>
      </bottom>
      <diagonal/>
    </border>
    <border>
      <left/>
      <right/>
      <top style="double">
        <color rgb="FF002060"/>
      </top>
      <bottom style="double">
        <color rgb="FF002060"/>
      </bottom>
      <diagonal/>
    </border>
    <border>
      <left/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double">
        <color rgb="FF002060"/>
      </left>
      <right/>
      <top style="thin">
        <color rgb="FF002060"/>
      </top>
      <bottom style="double">
        <color rgb="FF002060"/>
      </bottom>
      <diagonal/>
    </border>
    <border>
      <left/>
      <right/>
      <top style="thin">
        <color rgb="FF002060"/>
      </top>
      <bottom style="double">
        <color rgb="FF002060"/>
      </bottom>
      <diagonal/>
    </border>
    <border>
      <left/>
      <right style="dashDotDot">
        <color rgb="FF002060"/>
      </right>
      <top style="thin">
        <color rgb="FF002060"/>
      </top>
      <bottom style="double">
        <color rgb="FF002060"/>
      </bottom>
      <diagonal/>
    </border>
    <border>
      <left style="dashDotDot">
        <color rgb="FF002060"/>
      </left>
      <right/>
      <top style="thin">
        <color rgb="FF002060"/>
      </top>
      <bottom style="double">
        <color rgb="FF002060"/>
      </bottom>
      <diagonal/>
    </border>
    <border>
      <left style="dashDotDot">
        <color rgb="FF002060"/>
      </left>
      <right style="dashDotDot">
        <color rgb="FF002060"/>
      </right>
      <top style="thin">
        <color rgb="FF002060"/>
      </top>
      <bottom style="double">
        <color rgb="FF002060"/>
      </bottom>
      <diagonal/>
    </border>
    <border>
      <left/>
      <right/>
      <top style="double">
        <color theme="3"/>
      </top>
      <bottom style="thin">
        <color indexed="64"/>
      </bottom>
      <diagonal/>
    </border>
    <border>
      <left/>
      <right/>
      <top style="double">
        <color rgb="FF002060"/>
      </top>
      <bottom style="thin">
        <color indexed="64"/>
      </bottom>
      <diagonal/>
    </border>
    <border>
      <left/>
      <right style="double">
        <color rgb="FF002060"/>
      </right>
      <top/>
      <bottom style="thin">
        <color rgb="FF002060"/>
      </bottom>
      <diagonal/>
    </border>
    <border>
      <left style="mediumDashDot">
        <color rgb="FF002060"/>
      </left>
      <right style="mediumDashDot">
        <color rgb="FF002060"/>
      </right>
      <top style="thin">
        <color indexed="64"/>
      </top>
      <bottom style="thin">
        <color indexed="64"/>
      </bottom>
      <diagonal/>
    </border>
    <border>
      <left style="mediumDashDot">
        <color rgb="FF002060"/>
      </left>
      <right style="mediumDashDot">
        <color rgb="FF002060"/>
      </right>
      <top/>
      <bottom style="thin">
        <color indexed="64"/>
      </bottom>
      <diagonal/>
    </border>
    <border>
      <left style="mediumDashDot">
        <color rgb="FF002060"/>
      </left>
      <right style="mediumDashDot">
        <color rgb="FF002060"/>
      </right>
      <top style="thin">
        <color indexed="64"/>
      </top>
      <bottom style="thin">
        <color rgb="FF002060"/>
      </bottom>
      <diagonal/>
    </border>
    <border>
      <left style="mediumDashDot">
        <color rgb="FF002060"/>
      </left>
      <right style="double">
        <color rgb="FF002060"/>
      </right>
      <top style="thin">
        <color rgb="FF002060"/>
      </top>
      <bottom style="thin">
        <color indexed="64"/>
      </bottom>
      <diagonal/>
    </border>
    <border>
      <left style="double">
        <color rgb="FF002060"/>
      </left>
      <right style="mediumDashDot">
        <color rgb="FF002060"/>
      </right>
      <top style="thin">
        <color indexed="64"/>
      </top>
      <bottom style="thin">
        <color indexed="64"/>
      </bottom>
      <diagonal/>
    </border>
    <border>
      <left style="mediumDashDot">
        <color rgb="FF002060"/>
      </left>
      <right style="double">
        <color rgb="FF002060"/>
      </right>
      <top style="thin">
        <color indexed="64"/>
      </top>
      <bottom style="thin">
        <color indexed="64"/>
      </bottom>
      <diagonal/>
    </border>
    <border>
      <left style="double">
        <color rgb="FF002060"/>
      </left>
      <right style="mediumDashDot">
        <color rgb="FF002060"/>
      </right>
      <top style="thin">
        <color indexed="64"/>
      </top>
      <bottom style="thin">
        <color rgb="FF002060"/>
      </bottom>
      <diagonal/>
    </border>
    <border>
      <left style="double">
        <color rgb="FF002060"/>
      </left>
      <right style="mediumDashDot">
        <color rgb="FF002060"/>
      </right>
      <top style="thin">
        <color rgb="FF002060"/>
      </top>
      <bottom style="double">
        <color rgb="FF002060"/>
      </bottom>
      <diagonal/>
    </border>
    <border>
      <left style="mediumDashDot">
        <color rgb="FF002060"/>
      </left>
      <right style="mediumDashDot">
        <color rgb="FF002060"/>
      </right>
      <top style="thin">
        <color rgb="FF002060"/>
      </top>
      <bottom style="double">
        <color rgb="FF002060"/>
      </bottom>
      <diagonal/>
    </border>
    <border>
      <left/>
      <right style="dashDotDot">
        <color rgb="FF002060"/>
      </right>
      <top/>
      <bottom/>
      <diagonal/>
    </border>
    <border>
      <left style="double">
        <color rgb="FF002060"/>
      </left>
      <right style="dashDotDot">
        <color rgb="FF002060"/>
      </right>
      <top/>
      <bottom style="thin">
        <color rgb="FF002060"/>
      </bottom>
      <diagonal/>
    </border>
    <border>
      <left style="double">
        <color rgb="FF002060"/>
      </left>
      <right style="dashDotDot">
        <color rgb="FF002060"/>
      </right>
      <top/>
      <bottom/>
      <diagonal/>
    </border>
    <border>
      <left style="double">
        <color rgb="FF002060"/>
      </left>
      <right style="dashDotDot">
        <color rgb="FF002060"/>
      </right>
      <top/>
      <bottom style="double">
        <color rgb="FF002060"/>
      </bottom>
      <diagonal/>
    </border>
    <border>
      <left style="double">
        <color theme="4" tint="-0.499984740745262"/>
      </left>
      <right/>
      <top/>
      <bottom/>
      <diagonal/>
    </border>
    <border>
      <left/>
      <right style="double">
        <color theme="4" tint="-0.499984740745262"/>
      </right>
      <top/>
      <bottom/>
      <diagonal/>
    </border>
    <border>
      <left style="double">
        <color theme="4" tint="-0.499984740745262"/>
      </left>
      <right/>
      <top/>
      <bottom style="double">
        <color theme="4" tint="-0.499984740745262"/>
      </bottom>
      <diagonal/>
    </border>
    <border>
      <left/>
      <right/>
      <top/>
      <bottom style="double">
        <color theme="4" tint="-0.499984740745262"/>
      </bottom>
      <diagonal/>
    </border>
    <border>
      <left/>
      <right style="double">
        <color theme="4" tint="-0.499984740745262"/>
      </right>
      <top/>
      <bottom style="double">
        <color theme="4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dashDot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 style="thin">
        <color indexed="64"/>
      </bottom>
      <diagonal/>
    </border>
    <border>
      <left/>
      <right/>
      <top style="double">
        <color theme="4" tint="-0.499984740745262"/>
      </top>
      <bottom style="thin">
        <color indexed="64"/>
      </bottom>
      <diagonal/>
    </border>
    <border>
      <left/>
      <right style="double">
        <color theme="4" tint="-0.499984740745262"/>
      </right>
      <top style="double">
        <color theme="4" tint="-0.499984740745262"/>
      </top>
      <bottom style="thin">
        <color indexed="64"/>
      </bottom>
      <diagonal/>
    </border>
    <border>
      <left style="double">
        <color theme="4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double">
        <color theme="4" tint="-0.499984740745262"/>
      </right>
      <top style="thin">
        <color indexed="64"/>
      </top>
      <bottom style="thin">
        <color indexed="64"/>
      </bottom>
      <diagonal/>
    </border>
    <border>
      <left/>
      <right style="dashDotDot">
        <color rgb="FF002060"/>
      </right>
      <top/>
      <bottom style="thin">
        <color rgb="FF002060"/>
      </bottom>
      <diagonal/>
    </border>
    <border>
      <left/>
      <right style="dashDotDot">
        <color rgb="FF002060"/>
      </right>
      <top/>
      <bottom style="double">
        <color rgb="FF002060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/>
      <diagonal/>
    </border>
    <border>
      <left style="double">
        <color rgb="FF002060"/>
      </left>
      <right style="double">
        <color rgb="FF002060"/>
      </right>
      <top/>
      <bottom/>
      <diagonal/>
    </border>
    <border>
      <left style="double">
        <color rgb="FF002060"/>
      </left>
      <right style="double">
        <color rgb="FF002060"/>
      </right>
      <top/>
      <bottom style="double">
        <color rgb="FF002060"/>
      </bottom>
      <diagonal/>
    </border>
    <border>
      <left style="double">
        <color rgb="FF002060"/>
      </left>
      <right style="mediumDashed">
        <color rgb="FF002060"/>
      </right>
      <top/>
      <bottom/>
      <diagonal/>
    </border>
    <border>
      <left style="mediumDashed">
        <color rgb="FF002060"/>
      </left>
      <right style="mediumDashed">
        <color rgb="FF002060"/>
      </right>
      <top/>
      <bottom/>
      <diagonal/>
    </border>
    <border>
      <left style="mediumDashed">
        <color rgb="FF002060"/>
      </left>
      <right style="double">
        <color rgb="FF002060"/>
      </right>
      <top/>
      <bottom/>
      <diagonal/>
    </border>
    <border>
      <left style="double">
        <color rgb="FF002060"/>
      </left>
      <right style="mediumDashed">
        <color rgb="FF002060"/>
      </right>
      <top/>
      <bottom style="double">
        <color rgb="FF002060"/>
      </bottom>
      <diagonal/>
    </border>
    <border>
      <left style="mediumDashed">
        <color rgb="FF002060"/>
      </left>
      <right style="mediumDashed">
        <color rgb="FF002060"/>
      </right>
      <top/>
      <bottom style="double">
        <color rgb="FF002060"/>
      </bottom>
      <diagonal/>
    </border>
    <border>
      <left style="mediumDashed">
        <color rgb="FF002060"/>
      </left>
      <right style="double">
        <color rgb="FF002060"/>
      </right>
      <top/>
      <bottom style="double">
        <color rgb="FF002060"/>
      </bottom>
      <diagonal/>
    </border>
    <border>
      <left style="double">
        <color rgb="FF002060"/>
      </left>
      <right style="mediumDashed">
        <color rgb="FF002060"/>
      </right>
      <top style="double">
        <color rgb="FF002060"/>
      </top>
      <bottom style="thin">
        <color indexed="64"/>
      </bottom>
      <diagonal/>
    </border>
    <border>
      <left style="mediumDashed">
        <color rgb="FF002060"/>
      </left>
      <right style="mediumDashed">
        <color rgb="FF002060"/>
      </right>
      <top style="double">
        <color rgb="FF002060"/>
      </top>
      <bottom style="thin">
        <color indexed="64"/>
      </bottom>
      <diagonal/>
    </border>
    <border>
      <left style="mediumDashed">
        <color rgb="FF002060"/>
      </left>
      <right style="double">
        <color rgb="FF002060"/>
      </right>
      <top style="double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2060"/>
      </left>
      <right/>
      <top style="double">
        <color rgb="FF002060"/>
      </top>
      <bottom style="thin">
        <color indexed="64"/>
      </bottom>
      <diagonal/>
    </border>
    <border>
      <left/>
      <right style="double">
        <color rgb="FF002060"/>
      </right>
      <top style="double">
        <color rgb="FF002060"/>
      </top>
      <bottom style="thin">
        <color indexed="64"/>
      </bottom>
      <diagonal/>
    </border>
    <border>
      <left style="double">
        <color rgb="FF002060"/>
      </left>
      <right style="mediumDashDot">
        <color rgb="FF002060"/>
      </right>
      <top style="thin">
        <color indexed="64"/>
      </top>
      <bottom/>
      <diagonal/>
    </border>
    <border>
      <left style="mediumDashDot">
        <color rgb="FF002060"/>
      </left>
      <right style="mediumDashDot">
        <color rgb="FF002060"/>
      </right>
      <top style="thin">
        <color indexed="64"/>
      </top>
      <bottom/>
      <diagonal/>
    </border>
    <border>
      <left style="mediumDashDot">
        <color rgb="FF002060"/>
      </left>
      <right style="double">
        <color rgb="FF00206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theme="8" tint="-0.499984740745262"/>
      </right>
      <top/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3">
    <xf numFmtId="0" fontId="0" fillId="0" borderId="0" xfId="0"/>
    <xf numFmtId="0" fontId="3" fillId="0" borderId="0" xfId="0" applyFont="1" applyAlignment="1">
      <alignment horizontal="center" vertical="center"/>
    </xf>
    <xf numFmtId="165" fontId="3" fillId="0" borderId="0" xfId="2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5" fontId="2" fillId="0" borderId="0" xfId="2" applyFont="1" applyFill="1" applyAlignment="1">
      <alignment horizontal="center" vertical="center"/>
    </xf>
    <xf numFmtId="165" fontId="3" fillId="0" borderId="0" xfId="2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5" fontId="3" fillId="0" borderId="14" xfId="2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12" xfId="2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65" fontId="3" fillId="0" borderId="14" xfId="2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165" fontId="3" fillId="0" borderId="19" xfId="2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70" fontId="3" fillId="0" borderId="3" xfId="0" applyNumberFormat="1" applyFont="1" applyBorder="1" applyAlignment="1">
      <alignment vertic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0" borderId="0" xfId="0" applyFont="1"/>
    <xf numFmtId="168" fontId="3" fillId="0" borderId="2" xfId="2" applyNumberFormat="1" applyFont="1" applyBorder="1" applyAlignment="1">
      <alignment horizontal="center" vertical="center"/>
    </xf>
    <xf numFmtId="165" fontId="3" fillId="0" borderId="7" xfId="2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166" fontId="3" fillId="0" borderId="11" xfId="1" applyFont="1" applyFill="1" applyBorder="1" applyAlignment="1">
      <alignment horizontal="center" vertical="center" wrapText="1"/>
    </xf>
    <xf numFmtId="165" fontId="3" fillId="0" borderId="17" xfId="2" applyFont="1" applyBorder="1" applyAlignment="1">
      <alignment horizontal="center" vertical="center" wrapText="1"/>
    </xf>
    <xf numFmtId="165" fontId="3" fillId="0" borderId="21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3" fillId="0" borderId="0" xfId="2" applyFont="1" applyAlignment="1">
      <alignment horizontal="center" vertical="center" wrapText="1"/>
    </xf>
    <xf numFmtId="0" fontId="3" fillId="0" borderId="0" xfId="2" applyNumberFormat="1" applyFont="1" applyAlignment="1">
      <alignment horizontal="center" vertical="center"/>
    </xf>
    <xf numFmtId="165" fontId="3" fillId="0" borderId="0" xfId="2" applyFont="1" applyAlignment="1">
      <alignment horizontal="left" vertical="center"/>
    </xf>
    <xf numFmtId="14" fontId="3" fillId="0" borderId="42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2" fontId="3" fillId="0" borderId="43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3" fillId="0" borderId="46" xfId="0" applyFont="1" applyBorder="1" applyAlignment="1">
      <alignment horizontal="center" vertical="center"/>
    </xf>
    <xf numFmtId="2" fontId="3" fillId="0" borderId="46" xfId="0" applyNumberFormat="1" applyFont="1" applyBorder="1" applyAlignment="1">
      <alignment horizontal="center" vertical="center"/>
    </xf>
    <xf numFmtId="167" fontId="3" fillId="0" borderId="42" xfId="0" applyNumberFormat="1" applyFont="1" applyBorder="1" applyAlignment="1">
      <alignment horizontal="center" vertical="center"/>
    </xf>
    <xf numFmtId="167" fontId="3" fillId="0" borderId="45" xfId="0" applyNumberFormat="1" applyFont="1" applyBorder="1" applyAlignment="1">
      <alignment horizontal="center" vertical="center"/>
    </xf>
    <xf numFmtId="167" fontId="3" fillId="0" borderId="50" xfId="0" applyNumberFormat="1" applyFont="1" applyBorder="1" applyAlignment="1">
      <alignment horizontal="center" vertical="center"/>
    </xf>
    <xf numFmtId="165" fontId="3" fillId="0" borderId="0" xfId="2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165" fontId="3" fillId="2" borderId="43" xfId="2" applyFont="1" applyFill="1" applyBorder="1" applyAlignment="1">
      <alignment horizontal="center" vertical="center" wrapText="1"/>
    </xf>
    <xf numFmtId="165" fontId="3" fillId="2" borderId="43" xfId="2" applyFont="1" applyFill="1" applyBorder="1" applyAlignment="1">
      <alignment horizontal="center" vertical="center"/>
    </xf>
    <xf numFmtId="165" fontId="3" fillId="0" borderId="43" xfId="2" applyFont="1" applyFill="1" applyBorder="1" applyAlignment="1">
      <alignment horizontal="center" vertical="center" wrapText="1"/>
    </xf>
    <xf numFmtId="165" fontId="3" fillId="0" borderId="43" xfId="2" applyFont="1" applyFill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165" fontId="2" fillId="0" borderId="43" xfId="2" applyFont="1" applyFill="1" applyBorder="1" applyAlignment="1">
      <alignment horizontal="center" vertical="center"/>
    </xf>
    <xf numFmtId="168" fontId="2" fillId="0" borderId="43" xfId="2" applyNumberFormat="1" applyFont="1" applyFill="1" applyBorder="1" applyAlignment="1">
      <alignment horizontal="center" vertical="center"/>
    </xf>
    <xf numFmtId="2" fontId="2" fillId="0" borderId="43" xfId="2" applyNumberFormat="1" applyFont="1" applyFill="1" applyBorder="1" applyAlignment="1">
      <alignment horizontal="center" vertical="center"/>
    </xf>
    <xf numFmtId="169" fontId="2" fillId="0" borderId="43" xfId="0" applyNumberFormat="1" applyFont="1" applyBorder="1" applyAlignment="1">
      <alignment horizontal="center" vertical="center"/>
    </xf>
    <xf numFmtId="2" fontId="2" fillId="0" borderId="43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168" fontId="2" fillId="0" borderId="0" xfId="2" applyNumberFormat="1" applyFont="1" applyFill="1" applyBorder="1" applyAlignment="1">
      <alignment horizontal="center" vertical="center"/>
    </xf>
    <xf numFmtId="165" fontId="2" fillId="5" borderId="43" xfId="2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/>
    </xf>
    <xf numFmtId="165" fontId="2" fillId="0" borderId="43" xfId="2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 textRotation="90" wrapText="1"/>
    </xf>
    <xf numFmtId="165" fontId="6" fillId="0" borderId="55" xfId="2" applyFont="1" applyFill="1" applyBorder="1" applyAlignment="1">
      <alignment horizontal="center" vertical="center" textRotation="90" wrapText="1"/>
    </xf>
    <xf numFmtId="0" fontId="6" fillId="0" borderId="56" xfId="0" applyFont="1" applyBorder="1" applyAlignment="1">
      <alignment horizontal="center" vertical="center" textRotation="90" wrapText="1"/>
    </xf>
    <xf numFmtId="2" fontId="3" fillId="0" borderId="51" xfId="0" applyNumberFormat="1" applyFont="1" applyBorder="1" applyAlignment="1">
      <alignment horizontal="center" vertical="center"/>
    </xf>
    <xf numFmtId="2" fontId="3" fillId="0" borderId="5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textRotation="90" wrapText="1"/>
    </xf>
    <xf numFmtId="0" fontId="14" fillId="0" borderId="0" xfId="0" applyFont="1" applyAlignment="1">
      <alignment horizontal="center" vertical="center"/>
    </xf>
    <xf numFmtId="0" fontId="14" fillId="0" borderId="0" xfId="2" applyNumberFormat="1" applyFont="1" applyFill="1" applyAlignment="1">
      <alignment horizontal="center" vertical="center"/>
    </xf>
    <xf numFmtId="165" fontId="14" fillId="0" borderId="0" xfId="2" applyFont="1" applyFill="1" applyAlignment="1">
      <alignment horizontal="center" vertical="center"/>
    </xf>
    <xf numFmtId="165" fontId="3" fillId="0" borderId="0" xfId="2" applyFont="1" applyFill="1" applyAlignment="1">
      <alignment horizontal="left" vertical="center"/>
    </xf>
    <xf numFmtId="165" fontId="3" fillId="0" borderId="0" xfId="2" applyFont="1" applyFill="1" applyAlignment="1">
      <alignment horizontal="center" vertical="center"/>
    </xf>
    <xf numFmtId="0" fontId="3" fillId="0" borderId="0" xfId="0" applyFont="1" applyAlignment="1">
      <alignment horizontal="right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0" borderId="64" xfId="2" applyFont="1" applyFill="1" applyBorder="1" applyAlignment="1">
      <alignment vertical="center"/>
    </xf>
    <xf numFmtId="2" fontId="3" fillId="0" borderId="65" xfId="0" applyNumberFormat="1" applyFont="1" applyBorder="1" applyAlignment="1">
      <alignment horizontal="center" vertical="center"/>
    </xf>
    <xf numFmtId="165" fontId="3" fillId="0" borderId="62" xfId="2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 wrapText="1"/>
    </xf>
    <xf numFmtId="166" fontId="3" fillId="0" borderId="68" xfId="1" applyFont="1" applyFill="1" applyBorder="1" applyAlignment="1">
      <alignment horizontal="center" vertical="center" wrapText="1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2" fontId="3" fillId="0" borderId="71" xfId="0" applyNumberFormat="1" applyFont="1" applyBorder="1" applyAlignment="1">
      <alignment horizontal="center" vertical="center" wrapText="1"/>
    </xf>
    <xf numFmtId="3" fontId="3" fillId="0" borderId="43" xfId="1" applyNumberFormat="1" applyFont="1" applyFill="1" applyBorder="1" applyAlignment="1">
      <alignment horizontal="center" vertical="center" wrapText="1"/>
    </xf>
    <xf numFmtId="165" fontId="3" fillId="0" borderId="72" xfId="2" applyFont="1" applyBorder="1" applyAlignment="1">
      <alignment horizontal="left" vertical="center" wrapText="1"/>
    </xf>
    <xf numFmtId="3" fontId="3" fillId="0" borderId="69" xfId="1" applyNumberFormat="1" applyFont="1" applyFill="1" applyBorder="1" applyAlignment="1">
      <alignment horizontal="center" vertical="center" wrapText="1"/>
    </xf>
    <xf numFmtId="165" fontId="3" fillId="0" borderId="74" xfId="2" applyFont="1" applyBorder="1" applyAlignment="1">
      <alignment horizontal="left" vertical="center" wrapText="1"/>
    </xf>
    <xf numFmtId="0" fontId="3" fillId="0" borderId="43" xfId="0" applyFont="1" applyBorder="1" applyAlignment="1">
      <alignment horizontal="center"/>
    </xf>
    <xf numFmtId="3" fontId="3" fillId="0" borderId="71" xfId="1" applyNumberFormat="1" applyFont="1" applyFill="1" applyBorder="1" applyAlignment="1">
      <alignment horizontal="center" vertical="center" wrapText="1"/>
    </xf>
    <xf numFmtId="165" fontId="3" fillId="0" borderId="77" xfId="2" applyFont="1" applyFill="1" applyBorder="1" applyAlignment="1">
      <alignment horizontal="center" vertical="center"/>
    </xf>
    <xf numFmtId="2" fontId="3" fillId="0" borderId="77" xfId="0" applyNumberFormat="1" applyFont="1" applyBorder="1" applyAlignment="1">
      <alignment horizontal="center" vertical="center"/>
    </xf>
    <xf numFmtId="3" fontId="3" fillId="0" borderId="77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/>
    <xf numFmtId="0" fontId="12" fillId="0" borderId="0" xfId="0" applyFont="1" applyAlignment="1">
      <alignment horizontal="center" vertical="center"/>
    </xf>
    <xf numFmtId="165" fontId="2" fillId="0" borderId="44" xfId="2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79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165" fontId="3" fillId="0" borderId="12" xfId="2" applyFont="1" applyBorder="1" applyAlignment="1">
      <alignment horizontal="center" vertical="center" wrapText="1"/>
    </xf>
    <xf numFmtId="165" fontId="3" fillId="0" borderId="13" xfId="2" applyFont="1" applyBorder="1" applyAlignment="1">
      <alignment horizontal="center" vertical="center" wrapText="1"/>
    </xf>
    <xf numFmtId="44" fontId="3" fillId="0" borderId="0" xfId="0" applyNumberFormat="1" applyFont="1"/>
    <xf numFmtId="0" fontId="3" fillId="0" borderId="8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5" fontId="3" fillId="0" borderId="83" xfId="2" applyFont="1" applyBorder="1" applyAlignment="1">
      <alignment horizontal="center" vertical="center"/>
    </xf>
    <xf numFmtId="0" fontId="3" fillId="0" borderId="82" xfId="0" applyFont="1" applyBorder="1"/>
    <xf numFmtId="0" fontId="3" fillId="0" borderId="83" xfId="0" applyFont="1" applyBorder="1"/>
    <xf numFmtId="9" fontId="3" fillId="0" borderId="83" xfId="3" applyFont="1" applyBorder="1"/>
    <xf numFmtId="165" fontId="3" fillId="0" borderId="0" xfId="0" applyNumberFormat="1" applyFont="1"/>
    <xf numFmtId="165" fontId="3" fillId="0" borderId="83" xfId="0" applyNumberFormat="1" applyFont="1" applyBorder="1"/>
    <xf numFmtId="44" fontId="3" fillId="0" borderId="83" xfId="0" applyNumberFormat="1" applyFont="1" applyBorder="1"/>
    <xf numFmtId="2" fontId="3" fillId="0" borderId="0" xfId="0" applyNumberFormat="1" applyFont="1"/>
    <xf numFmtId="0" fontId="3" fillId="0" borderId="86" xfId="0" applyFont="1" applyBorder="1"/>
    <xf numFmtId="0" fontId="3" fillId="0" borderId="83" xfId="0" applyFont="1" applyBorder="1" applyAlignment="1">
      <alignment horizontal="center" vertical="center"/>
    </xf>
    <xf numFmtId="165" fontId="3" fillId="0" borderId="0" xfId="2" applyFont="1" applyFill="1" applyBorder="1"/>
    <xf numFmtId="169" fontId="3" fillId="0" borderId="0" xfId="0" applyNumberFormat="1" applyFont="1"/>
    <xf numFmtId="0" fontId="3" fillId="0" borderId="0" xfId="2" applyNumberFormat="1" applyFont="1" applyFill="1" applyBorder="1" applyAlignment="1">
      <alignment horizontal="center" vertical="center"/>
    </xf>
    <xf numFmtId="165" fontId="3" fillId="0" borderId="5" xfId="0" applyNumberFormat="1" applyFont="1" applyBorder="1"/>
    <xf numFmtId="9" fontId="3" fillId="0" borderId="0" xfId="3" applyFont="1" applyFill="1" applyBorder="1"/>
    <xf numFmtId="9" fontId="3" fillId="0" borderId="0" xfId="3" applyFont="1" applyFill="1" applyBorder="1" applyAlignment="1">
      <alignment horizontal="right"/>
    </xf>
    <xf numFmtId="1" fontId="3" fillId="0" borderId="0" xfId="2" applyNumberFormat="1" applyFont="1" applyFill="1" applyAlignment="1">
      <alignment horizontal="center" vertical="center"/>
    </xf>
    <xf numFmtId="9" fontId="3" fillId="0" borderId="0" xfId="3" applyFont="1" applyFill="1" applyBorder="1" applyAlignment="1">
      <alignment horizontal="center" vertical="center"/>
    </xf>
    <xf numFmtId="0" fontId="13" fillId="0" borderId="0" xfId="0" applyFont="1"/>
    <xf numFmtId="3" fontId="3" fillId="0" borderId="0" xfId="1" applyNumberFormat="1" applyFont="1" applyFill="1" applyBorder="1" applyAlignment="1">
      <alignment horizontal="center" vertical="center"/>
    </xf>
    <xf numFmtId="165" fontId="3" fillId="0" borderId="0" xfId="2" applyFont="1" applyBorder="1" applyAlignment="1">
      <alignment horizontal="left" vertical="center"/>
    </xf>
    <xf numFmtId="0" fontId="3" fillId="0" borderId="82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4" fillId="0" borderId="80" xfId="0" applyFont="1" applyBorder="1" applyAlignment="1">
      <alignment horizontal="center" vertical="center" wrapText="1"/>
    </xf>
    <xf numFmtId="0" fontId="5" fillId="0" borderId="94" xfId="0" applyFont="1" applyBorder="1" applyAlignment="1">
      <alignment horizontal="center" vertical="center" wrapText="1"/>
    </xf>
    <xf numFmtId="165" fontId="3" fillId="0" borderId="78" xfId="2" applyFont="1" applyBorder="1" applyAlignment="1">
      <alignment horizontal="center" vertical="center" wrapText="1"/>
    </xf>
    <xf numFmtId="165" fontId="3" fillId="0" borderId="95" xfId="2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165" fontId="3" fillId="0" borderId="80" xfId="2" applyFont="1" applyBorder="1" applyAlignment="1">
      <alignment horizontal="center" vertical="center" wrapText="1"/>
    </xf>
    <xf numFmtId="165" fontId="3" fillId="0" borderId="19" xfId="0" applyNumberFormat="1" applyFont="1" applyBorder="1" applyAlignment="1">
      <alignment horizontal="center" vertical="center" wrapText="1"/>
    </xf>
    <xf numFmtId="165" fontId="3" fillId="0" borderId="81" xfId="2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 wrapText="1"/>
    </xf>
    <xf numFmtId="0" fontId="5" fillId="0" borderId="96" xfId="0" applyFont="1" applyBorder="1" applyAlignment="1">
      <alignment horizontal="center" vertical="center" wrapText="1"/>
    </xf>
    <xf numFmtId="44" fontId="3" fillId="0" borderId="97" xfId="0" applyNumberFormat="1" applyFont="1" applyBorder="1" applyAlignment="1">
      <alignment horizontal="center" vertical="center"/>
    </xf>
    <xf numFmtId="44" fontId="3" fillId="0" borderId="98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20" fillId="0" borderId="0" xfId="0" applyFont="1"/>
    <xf numFmtId="165" fontId="3" fillId="0" borderId="0" xfId="2" applyFont="1" applyFill="1" applyBorder="1" applyAlignment="1">
      <alignment vertical="center"/>
    </xf>
    <xf numFmtId="165" fontId="3" fillId="0" borderId="100" xfId="2" applyFont="1" applyFill="1" applyBorder="1" applyAlignment="1">
      <alignment vertical="center"/>
    </xf>
    <xf numFmtId="0" fontId="3" fillId="0" borderId="100" xfId="0" applyFont="1" applyBorder="1" applyAlignment="1">
      <alignment horizontal="center" vertical="center"/>
    </xf>
    <xf numFmtId="165" fontId="3" fillId="0" borderId="101" xfId="2" applyFont="1" applyBorder="1" applyAlignment="1">
      <alignment horizontal="center" vertical="center"/>
    </xf>
    <xf numFmtId="165" fontId="3" fillId="0" borderId="100" xfId="0" applyNumberFormat="1" applyFont="1" applyBorder="1" applyAlignment="1">
      <alignment horizontal="center" vertical="center"/>
    </xf>
    <xf numFmtId="165" fontId="3" fillId="0" borderId="101" xfId="0" applyNumberFormat="1" applyFont="1" applyBorder="1" applyAlignment="1">
      <alignment horizontal="center" vertical="center"/>
    </xf>
    <xf numFmtId="165" fontId="3" fillId="0" borderId="103" xfId="0" applyNumberFormat="1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165" fontId="3" fillId="0" borderId="104" xfId="0" applyNumberFormat="1" applyFont="1" applyBorder="1" applyAlignment="1">
      <alignment horizontal="center" vertical="center"/>
    </xf>
    <xf numFmtId="2" fontId="3" fillId="0" borderId="106" xfId="0" applyNumberFormat="1" applyFont="1" applyBorder="1" applyAlignment="1">
      <alignment horizontal="center" vertical="center" wrapText="1"/>
    </xf>
    <xf numFmtId="166" fontId="3" fillId="0" borderId="106" xfId="1" applyFont="1" applyFill="1" applyBorder="1" applyAlignment="1">
      <alignment horizontal="center" vertical="center" wrapText="1"/>
    </xf>
    <xf numFmtId="165" fontId="3" fillId="0" borderId="106" xfId="2" applyFont="1" applyBorder="1" applyAlignment="1">
      <alignment horizontal="center" vertical="center" wrapText="1"/>
    </xf>
    <xf numFmtId="165" fontId="3" fillId="0" borderId="107" xfId="2" applyFont="1" applyBorder="1" applyAlignment="1">
      <alignment horizontal="center" vertical="center" wrapText="1"/>
    </xf>
    <xf numFmtId="0" fontId="3" fillId="0" borderId="100" xfId="2" applyNumberFormat="1" applyFont="1" applyBorder="1" applyAlignment="1">
      <alignment horizontal="center" vertical="center"/>
    </xf>
    <xf numFmtId="165" fontId="3" fillId="0" borderId="100" xfId="2" quotePrefix="1" applyFont="1" applyFill="1" applyBorder="1" applyAlignment="1">
      <alignment horizontal="center" vertical="center"/>
    </xf>
    <xf numFmtId="165" fontId="3" fillId="0" borderId="103" xfId="2" quotePrefix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0" xfId="0" quotePrefix="1" applyFont="1" applyAlignment="1">
      <alignment horizontal="left" vertical="center"/>
    </xf>
    <xf numFmtId="0" fontId="20" fillId="0" borderId="0" xfId="0" quotePrefix="1" applyFont="1"/>
    <xf numFmtId="0" fontId="21" fillId="0" borderId="0" xfId="0" applyFont="1" applyAlignment="1">
      <alignment horizontal="left" vertical="center"/>
    </xf>
    <xf numFmtId="2" fontId="3" fillId="0" borderId="43" xfId="2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0" fillId="6" borderId="41" xfId="0" applyFont="1" applyFill="1" applyBorder="1" applyProtection="1">
      <protection locked="0"/>
    </xf>
    <xf numFmtId="165" fontId="20" fillId="6" borderId="41" xfId="2" applyFont="1" applyFill="1" applyBorder="1" applyProtection="1">
      <protection locked="0"/>
    </xf>
    <xf numFmtId="0" fontId="20" fillId="6" borderId="41" xfId="2" applyNumberFormat="1" applyFont="1" applyFill="1" applyBorder="1" applyProtection="1">
      <protection locked="0"/>
    </xf>
    <xf numFmtId="0" fontId="20" fillId="6" borderId="41" xfId="0" applyFont="1" applyFill="1" applyBorder="1" applyAlignment="1" applyProtection="1">
      <alignment horizontal="center"/>
      <protection locked="0"/>
    </xf>
    <xf numFmtId="0" fontId="20" fillId="6" borderId="41" xfId="0" applyFont="1" applyFill="1" applyBorder="1" applyAlignment="1" applyProtection="1">
      <alignment horizontal="center" vertical="center"/>
      <protection locked="0"/>
    </xf>
    <xf numFmtId="0" fontId="0" fillId="6" borderId="41" xfId="0" applyFill="1" applyBorder="1" applyProtection="1">
      <protection locked="0"/>
    </xf>
    <xf numFmtId="0" fontId="3" fillId="6" borderId="41" xfId="0" applyFont="1" applyFill="1" applyBorder="1" applyAlignment="1" applyProtection="1">
      <alignment horizontal="center" vertical="center"/>
      <protection locked="0"/>
    </xf>
    <xf numFmtId="165" fontId="3" fillId="6" borderId="41" xfId="2" applyFont="1" applyFill="1" applyBorder="1" applyAlignment="1" applyProtection="1">
      <alignment horizontal="center" vertical="center"/>
      <protection locked="0"/>
    </xf>
    <xf numFmtId="0" fontId="3" fillId="6" borderId="41" xfId="2" applyNumberFormat="1" applyFont="1" applyFill="1" applyBorder="1" applyAlignment="1" applyProtection="1">
      <alignment horizontal="center" vertical="center"/>
      <protection locked="0"/>
    </xf>
    <xf numFmtId="0" fontId="0" fillId="6" borderId="41" xfId="0" applyFill="1" applyBorder="1" applyAlignment="1" applyProtection="1">
      <alignment horizontal="center"/>
      <protection locked="0"/>
    </xf>
    <xf numFmtId="165" fontId="0" fillId="6" borderId="41" xfId="2" applyFont="1" applyFill="1" applyBorder="1" applyProtection="1">
      <protection locked="0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165" fontId="3" fillId="6" borderId="41" xfId="2" applyFont="1" applyFill="1" applyBorder="1" applyAlignment="1" applyProtection="1">
      <alignment vertical="center"/>
      <protection locked="0"/>
    </xf>
    <xf numFmtId="0" fontId="3" fillId="6" borderId="41" xfId="0" applyFont="1" applyFill="1" applyBorder="1" applyProtection="1">
      <protection locked="0"/>
    </xf>
    <xf numFmtId="165" fontId="3" fillId="7" borderId="41" xfId="2" applyFont="1" applyFill="1" applyBorder="1" applyProtection="1">
      <protection locked="0"/>
    </xf>
    <xf numFmtId="165" fontId="3" fillId="6" borderId="41" xfId="2" applyFont="1" applyFill="1" applyBorder="1" applyProtection="1">
      <protection locked="0"/>
    </xf>
    <xf numFmtId="44" fontId="3" fillId="6" borderId="41" xfId="0" applyNumberFormat="1" applyFont="1" applyFill="1" applyBorder="1" applyProtection="1">
      <protection locked="0"/>
    </xf>
    <xf numFmtId="9" fontId="3" fillId="7" borderId="41" xfId="3" applyFont="1" applyFill="1" applyBorder="1" applyAlignment="1" applyProtection="1">
      <alignment horizontal="center"/>
      <protection locked="0"/>
    </xf>
    <xf numFmtId="44" fontId="3" fillId="6" borderId="41" xfId="0" applyNumberFormat="1" applyFont="1" applyFill="1" applyBorder="1" applyAlignment="1" applyProtection="1">
      <alignment horizontal="center" vertical="center"/>
      <protection locked="0"/>
    </xf>
    <xf numFmtId="169" fontId="3" fillId="6" borderId="41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top" wrapText="1"/>
    </xf>
    <xf numFmtId="0" fontId="3" fillId="0" borderId="41" xfId="0" applyFont="1" applyBorder="1" applyAlignment="1">
      <alignment horizontal="center" vertical="center"/>
    </xf>
    <xf numFmtId="0" fontId="3" fillId="0" borderId="41" xfId="0" quotePrefix="1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08" xfId="0" quotePrefix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9" fontId="0" fillId="0" borderId="0" xfId="0" applyNumberFormat="1"/>
    <xf numFmtId="9" fontId="3" fillId="0" borderId="4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22" fillId="0" borderId="0" xfId="0" applyFont="1"/>
    <xf numFmtId="0" fontId="3" fillId="0" borderId="38" xfId="0" quotePrefix="1" applyFont="1" applyBorder="1" applyAlignment="1">
      <alignment horizontal="center" vertical="center" textRotation="90"/>
    </xf>
    <xf numFmtId="0" fontId="3" fillId="0" borderId="28" xfId="0" quotePrefix="1" applyFont="1" applyBorder="1" applyAlignment="1">
      <alignment horizontal="center" vertical="center" textRotation="90"/>
    </xf>
    <xf numFmtId="0" fontId="3" fillId="0" borderId="32" xfId="0" quotePrefix="1" applyFont="1" applyBorder="1" applyAlignment="1">
      <alignment horizontal="center" vertical="center" textRotation="90"/>
    </xf>
    <xf numFmtId="0" fontId="3" fillId="0" borderId="0" xfId="0" quotePrefix="1" applyFont="1" applyAlignment="1">
      <alignment horizontal="center" vertical="center" textRotation="90"/>
    </xf>
    <xf numFmtId="0" fontId="3" fillId="0" borderId="41" xfId="0" quotePrefix="1" applyFont="1" applyBorder="1" applyAlignment="1">
      <alignment horizontal="center" vertical="center" textRotation="90" wrapText="1"/>
    </xf>
    <xf numFmtId="0" fontId="0" fillId="0" borderId="0" xfId="0" applyAlignment="1" applyProtection="1">
      <alignment horizontal="center"/>
      <protection locked="0"/>
    </xf>
    <xf numFmtId="165" fontId="0" fillId="0" borderId="0" xfId="2" applyFont="1" applyFill="1" applyBorder="1" applyProtection="1">
      <protection locked="0"/>
    </xf>
    <xf numFmtId="3" fontId="0" fillId="0" borderId="0" xfId="0" applyNumberFormat="1"/>
    <xf numFmtId="3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left" vertical="top"/>
    </xf>
    <xf numFmtId="0" fontId="3" fillId="0" borderId="110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3" fillId="0" borderId="113" xfId="0" applyFont="1" applyBorder="1" applyAlignment="1">
      <alignment horizontal="center" vertical="center"/>
    </xf>
    <xf numFmtId="6" fontId="3" fillId="0" borderId="113" xfId="0" applyNumberFormat="1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6" fontId="3" fillId="0" borderId="43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6" fontId="3" fillId="0" borderId="51" xfId="0" applyNumberFormat="1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right" vertical="center"/>
    </xf>
    <xf numFmtId="0" fontId="3" fillId="0" borderId="83" xfId="2" applyNumberFormat="1" applyFont="1" applyBorder="1" applyAlignment="1">
      <alignment horizontal="right" vertical="center"/>
    </xf>
    <xf numFmtId="169" fontId="3" fillId="0" borderId="85" xfId="0" applyNumberFormat="1" applyFont="1" applyBorder="1"/>
    <xf numFmtId="165" fontId="0" fillId="0" borderId="0" xfId="2" applyFont="1"/>
    <xf numFmtId="165" fontId="3" fillId="0" borderId="41" xfId="2" applyFont="1" applyBorder="1" applyAlignment="1">
      <alignment horizontal="center" vertical="center"/>
    </xf>
    <xf numFmtId="44" fontId="3" fillId="0" borderId="41" xfId="0" applyNumberFormat="1" applyFont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165" fontId="3" fillId="6" borderId="41" xfId="2" applyFont="1" applyFill="1" applyBorder="1" applyAlignment="1" applyProtection="1">
      <alignment horizontal="left" vertical="top"/>
      <protection locked="0"/>
    </xf>
    <xf numFmtId="165" fontId="3" fillId="0" borderId="41" xfId="2" applyFont="1" applyBorder="1" applyAlignment="1">
      <alignment horizontal="left" vertical="top" wrapText="1"/>
    </xf>
    <xf numFmtId="2" fontId="3" fillId="6" borderId="41" xfId="2" applyNumberFormat="1" applyFont="1" applyFill="1" applyBorder="1" applyAlignment="1" applyProtection="1">
      <alignment horizontal="center" vertical="center"/>
      <protection locked="0"/>
    </xf>
    <xf numFmtId="165" fontId="3" fillId="0" borderId="41" xfId="2" quotePrefix="1" applyFont="1" applyBorder="1" applyAlignment="1">
      <alignment horizontal="center" vertical="center"/>
    </xf>
    <xf numFmtId="165" fontId="3" fillId="0" borderId="53" xfId="2" applyFont="1" applyBorder="1" applyAlignment="1">
      <alignment horizontal="left" vertical="center" wrapText="1"/>
    </xf>
    <xf numFmtId="1" fontId="3" fillId="2" borderId="41" xfId="0" quotePrefix="1" applyNumberFormat="1" applyFont="1" applyFill="1" applyBorder="1" applyAlignment="1">
      <alignment horizontal="center" vertical="center"/>
    </xf>
    <xf numFmtId="0" fontId="3" fillId="8" borderId="41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9" fontId="0" fillId="0" borderId="0" xfId="3" applyFon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108" xfId="0" applyFont="1" applyBorder="1" applyAlignment="1" applyProtection="1">
      <alignment horizontal="center" vertical="center"/>
      <protection locked="0"/>
    </xf>
    <xf numFmtId="0" fontId="3" fillId="0" borderId="109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13" fillId="0" borderId="0" xfId="0" applyFont="1" applyAlignment="1">
      <alignment horizontal="left" vertical="center"/>
    </xf>
    <xf numFmtId="0" fontId="3" fillId="0" borderId="115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00" xfId="2" quotePrefix="1" applyNumberFormat="1" applyFont="1" applyFill="1" applyBorder="1" applyAlignment="1">
      <alignment horizontal="center" vertical="center"/>
    </xf>
    <xf numFmtId="165" fontId="3" fillId="7" borderId="41" xfId="2" applyFont="1" applyFill="1" applyBorder="1" applyAlignment="1" applyProtection="1">
      <alignment vertical="center"/>
      <protection locked="0"/>
    </xf>
    <xf numFmtId="0" fontId="3" fillId="7" borderId="41" xfId="0" applyFont="1" applyFill="1" applyBorder="1" applyAlignment="1" applyProtection="1">
      <alignment horizontal="center"/>
      <protection locked="0"/>
    </xf>
    <xf numFmtId="165" fontId="3" fillId="0" borderId="116" xfId="2" applyFont="1" applyBorder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9" fillId="6" borderId="34" xfId="0" applyFont="1" applyFill="1" applyBorder="1" applyAlignment="1" applyProtection="1">
      <alignment horizontal="left" vertical="top" wrapText="1"/>
      <protection locked="0"/>
    </xf>
    <xf numFmtId="0" fontId="19" fillId="6" borderId="28" xfId="0" applyFont="1" applyFill="1" applyBorder="1" applyAlignment="1" applyProtection="1">
      <alignment horizontal="left" vertical="top" wrapText="1"/>
      <protection locked="0"/>
    </xf>
    <xf numFmtId="0" fontId="19" fillId="6" borderId="29" xfId="0" applyFont="1" applyFill="1" applyBorder="1" applyAlignment="1" applyProtection="1">
      <alignment horizontal="left" vertical="top" wrapText="1"/>
      <protection locked="0"/>
    </xf>
    <xf numFmtId="0" fontId="19" fillId="6" borderId="30" xfId="0" applyFont="1" applyFill="1" applyBorder="1" applyAlignment="1" applyProtection="1">
      <alignment horizontal="left" vertical="top" wrapText="1"/>
      <protection locked="0"/>
    </xf>
    <xf numFmtId="0" fontId="19" fillId="6" borderId="0" xfId="0" applyFont="1" applyFill="1" applyAlignment="1" applyProtection="1">
      <alignment horizontal="left" vertical="top" wrapText="1"/>
      <protection locked="0"/>
    </xf>
    <xf numFmtId="0" fontId="19" fillId="6" borderId="1" xfId="0" applyFont="1" applyFill="1" applyBorder="1" applyAlignment="1" applyProtection="1">
      <alignment horizontal="left" vertical="top" wrapText="1"/>
      <protection locked="0"/>
    </xf>
    <xf numFmtId="0" fontId="20" fillId="6" borderId="36" xfId="0" applyFont="1" applyFill="1" applyBorder="1" applyAlignment="1" applyProtection="1">
      <alignment horizontal="center" vertical="top"/>
      <protection locked="0"/>
    </xf>
    <xf numFmtId="0" fontId="20" fillId="6" borderId="38" xfId="0" applyFont="1" applyFill="1" applyBorder="1" applyAlignment="1" applyProtection="1">
      <alignment horizontal="center" vertical="top"/>
      <protection locked="0"/>
    </xf>
    <xf numFmtId="0" fontId="20" fillId="6" borderId="37" xfId="0" applyFont="1" applyFill="1" applyBorder="1" applyAlignment="1" applyProtection="1">
      <alignment horizontal="center" vertical="top"/>
      <protection locked="0"/>
    </xf>
    <xf numFmtId="0" fontId="20" fillId="6" borderId="34" xfId="0" applyFont="1" applyFill="1" applyBorder="1" applyAlignment="1" applyProtection="1">
      <alignment horizontal="left" vertical="top" wrapText="1"/>
      <protection locked="0"/>
    </xf>
    <xf numFmtId="0" fontId="20" fillId="6" borderId="28" xfId="0" applyFont="1" applyFill="1" applyBorder="1" applyAlignment="1" applyProtection="1">
      <alignment horizontal="left" vertical="top" wrapText="1"/>
      <protection locked="0"/>
    </xf>
    <xf numFmtId="0" fontId="20" fillId="6" borderId="29" xfId="0" applyFont="1" applyFill="1" applyBorder="1" applyAlignment="1" applyProtection="1">
      <alignment horizontal="left" vertical="top" wrapText="1"/>
      <protection locked="0"/>
    </xf>
    <xf numFmtId="0" fontId="20" fillId="6" borderId="30" xfId="0" applyFont="1" applyFill="1" applyBorder="1" applyAlignment="1" applyProtection="1">
      <alignment horizontal="left" vertical="top" wrapText="1"/>
      <protection locked="0"/>
    </xf>
    <xf numFmtId="0" fontId="20" fillId="6" borderId="0" xfId="0" applyFont="1" applyFill="1" applyAlignment="1" applyProtection="1">
      <alignment horizontal="left" vertical="top" wrapText="1"/>
      <protection locked="0"/>
    </xf>
    <xf numFmtId="0" fontId="20" fillId="6" borderId="1" xfId="0" applyFont="1" applyFill="1" applyBorder="1" applyAlignment="1" applyProtection="1">
      <alignment horizontal="left" vertical="top" wrapText="1"/>
      <protection locked="0"/>
    </xf>
    <xf numFmtId="0" fontId="20" fillId="6" borderId="31" xfId="0" applyFont="1" applyFill="1" applyBorder="1" applyAlignment="1" applyProtection="1">
      <alignment horizontal="left" vertical="top" wrapText="1"/>
      <protection locked="0"/>
    </xf>
    <xf numFmtId="0" fontId="20" fillId="6" borderId="32" xfId="0" applyFont="1" applyFill="1" applyBorder="1" applyAlignment="1" applyProtection="1">
      <alignment horizontal="left" vertical="top" wrapText="1"/>
      <protection locked="0"/>
    </xf>
    <xf numFmtId="0" fontId="20" fillId="6" borderId="35" xfId="0" applyFont="1" applyFill="1" applyBorder="1" applyAlignment="1" applyProtection="1">
      <alignment horizontal="left" vertical="top" wrapText="1"/>
      <protection locked="0"/>
    </xf>
    <xf numFmtId="0" fontId="19" fillId="6" borderId="31" xfId="0" applyFont="1" applyFill="1" applyBorder="1" applyAlignment="1" applyProtection="1">
      <alignment horizontal="left" vertical="top" wrapText="1"/>
      <protection locked="0"/>
    </xf>
    <xf numFmtId="0" fontId="19" fillId="6" borderId="32" xfId="0" applyFont="1" applyFill="1" applyBorder="1" applyAlignment="1" applyProtection="1">
      <alignment horizontal="left" vertical="top" wrapText="1"/>
      <protection locked="0"/>
    </xf>
    <xf numFmtId="0" fontId="19" fillId="6" borderId="35" xfId="0" applyFont="1" applyFill="1" applyBorder="1" applyAlignment="1" applyProtection="1">
      <alignment horizontal="left" vertical="top" wrapText="1"/>
      <protection locked="0"/>
    </xf>
    <xf numFmtId="0" fontId="5" fillId="0" borderId="5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6" borderId="4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8" xfId="0" applyFont="1" applyBorder="1" applyAlignment="1">
      <alignment horizontal="left" vertical="center"/>
    </xf>
    <xf numFmtId="0" fontId="5" fillId="0" borderId="87" xfId="0" applyFont="1" applyBorder="1" applyAlignment="1">
      <alignment horizontal="left" vertical="center"/>
    </xf>
    <xf numFmtId="0" fontId="3" fillId="6" borderId="41" xfId="0" applyFont="1" applyFill="1" applyBorder="1" applyAlignment="1" applyProtection="1">
      <alignment horizontal="center" vertical="center"/>
      <protection locked="0"/>
    </xf>
    <xf numFmtId="9" fontId="3" fillId="6" borderId="41" xfId="0" applyNumberFormat="1" applyFont="1" applyFill="1" applyBorder="1" applyAlignment="1" applyProtection="1">
      <alignment horizontal="center" vertical="center"/>
      <protection locked="0"/>
    </xf>
    <xf numFmtId="14" fontId="5" fillId="0" borderId="9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165" fontId="3" fillId="0" borderId="47" xfId="2" applyFont="1" applyBorder="1" applyAlignment="1">
      <alignment horizontal="center" vertical="center"/>
    </xf>
    <xf numFmtId="165" fontId="3" fillId="0" borderId="44" xfId="2" applyFont="1" applyBorder="1" applyAlignment="1">
      <alignment horizontal="center" vertical="center"/>
    </xf>
    <xf numFmtId="165" fontId="3" fillId="0" borderId="48" xfId="2" applyFont="1" applyBorder="1" applyAlignment="1">
      <alignment horizontal="center" vertical="center"/>
    </xf>
    <xf numFmtId="165" fontId="3" fillId="0" borderId="53" xfId="2" applyFont="1" applyBorder="1" applyAlignment="1">
      <alignment horizontal="center" vertical="center"/>
    </xf>
    <xf numFmtId="0" fontId="4" fillId="2" borderId="42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left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165" fontId="3" fillId="0" borderId="47" xfId="2" applyFont="1" applyBorder="1" applyAlignment="1">
      <alignment horizontal="center" vertical="center" wrapText="1"/>
    </xf>
    <xf numFmtId="165" fontId="3" fillId="0" borderId="48" xfId="2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0" fillId="6" borderId="34" xfId="0" applyFill="1" applyBorder="1" applyAlignment="1" applyProtection="1">
      <alignment horizontal="left" vertical="top" wrapText="1"/>
      <protection locked="0"/>
    </xf>
    <xf numFmtId="0" fontId="0" fillId="6" borderId="28" xfId="0" applyFill="1" applyBorder="1" applyAlignment="1" applyProtection="1">
      <alignment horizontal="left" vertical="top" wrapText="1"/>
      <protection locked="0"/>
    </xf>
    <xf numFmtId="0" fontId="0" fillId="6" borderId="29" xfId="0" applyFill="1" applyBorder="1" applyAlignment="1" applyProtection="1">
      <alignment horizontal="left" vertical="top" wrapText="1"/>
      <protection locked="0"/>
    </xf>
    <xf numFmtId="0" fontId="0" fillId="6" borderId="30" xfId="0" applyFill="1" applyBorder="1" applyAlignment="1" applyProtection="1">
      <alignment horizontal="left" vertical="top" wrapText="1"/>
      <protection locked="0"/>
    </xf>
    <xf numFmtId="0" fontId="0" fillId="6" borderId="0" xfId="0" applyFill="1" applyAlignment="1" applyProtection="1">
      <alignment horizontal="left" vertical="top" wrapText="1"/>
      <protection locked="0"/>
    </xf>
    <xf numFmtId="0" fontId="0" fillId="6" borderId="1" xfId="0" applyFill="1" applyBorder="1" applyAlignment="1" applyProtection="1">
      <alignment horizontal="left" vertical="top" wrapText="1"/>
      <protection locked="0"/>
    </xf>
    <xf numFmtId="0" fontId="0" fillId="6" borderId="31" xfId="0" applyFill="1" applyBorder="1" applyAlignment="1" applyProtection="1">
      <alignment horizontal="left" vertical="top" wrapText="1"/>
      <protection locked="0"/>
    </xf>
    <xf numFmtId="0" fontId="0" fillId="6" borderId="32" xfId="0" applyFill="1" applyBorder="1" applyAlignment="1" applyProtection="1">
      <alignment horizontal="left" vertical="top" wrapText="1"/>
      <protection locked="0"/>
    </xf>
    <xf numFmtId="0" fontId="0" fillId="6" borderId="35" xfId="0" applyFill="1" applyBorder="1" applyAlignment="1" applyProtection="1">
      <alignment horizontal="left" vertical="top" wrapText="1"/>
      <protection locked="0"/>
    </xf>
    <xf numFmtId="0" fontId="0" fillId="6" borderId="36" xfId="0" applyFill="1" applyBorder="1" applyAlignment="1" applyProtection="1">
      <alignment horizontal="center"/>
      <protection locked="0"/>
    </xf>
    <xf numFmtId="0" fontId="0" fillId="6" borderId="38" xfId="0" applyFill="1" applyBorder="1" applyAlignment="1" applyProtection="1">
      <alignment horizontal="center"/>
      <protection locked="0"/>
    </xf>
    <xf numFmtId="0" fontId="0" fillId="6" borderId="37" xfId="0" applyFill="1" applyBorder="1" applyAlignment="1" applyProtection="1">
      <alignment horizontal="center"/>
      <protection locked="0"/>
    </xf>
    <xf numFmtId="3" fontId="0" fillId="6" borderId="36" xfId="0" applyNumberFormat="1" applyFill="1" applyBorder="1" applyAlignment="1" applyProtection="1">
      <alignment horizontal="center"/>
      <protection locked="0"/>
    </xf>
    <xf numFmtId="3" fontId="0" fillId="6" borderId="37" xfId="0" applyNumberFormat="1" applyFill="1" applyBorder="1" applyAlignment="1" applyProtection="1">
      <alignment horizontal="center"/>
      <protection locked="0"/>
    </xf>
    <xf numFmtId="0" fontId="7" fillId="2" borderId="58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59" xfId="0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center" vertical="center"/>
    </xf>
    <xf numFmtId="0" fontId="3" fillId="6" borderId="41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 wrapText="1"/>
    </xf>
    <xf numFmtId="0" fontId="3" fillId="0" borderId="99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165" fontId="3" fillId="6" borderId="36" xfId="2" applyFont="1" applyFill="1" applyBorder="1" applyAlignment="1" applyProtection="1">
      <alignment horizontal="center" vertical="center"/>
      <protection locked="0"/>
    </xf>
    <xf numFmtId="165" fontId="3" fillId="6" borderId="37" xfId="2" applyFont="1" applyFill="1" applyBorder="1" applyAlignment="1" applyProtection="1">
      <alignment horizontal="center" vertical="center"/>
      <protection locked="0"/>
    </xf>
    <xf numFmtId="0" fontId="3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6" borderId="34" xfId="0" applyFont="1" applyFill="1" applyBorder="1" applyAlignment="1" applyProtection="1">
      <alignment horizontal="left" vertical="top"/>
      <protection locked="0"/>
    </xf>
    <xf numFmtId="0" fontId="3" fillId="6" borderId="28" xfId="0" applyFont="1" applyFill="1" applyBorder="1" applyAlignment="1" applyProtection="1">
      <alignment horizontal="left" vertical="top"/>
      <protection locked="0"/>
    </xf>
    <xf numFmtId="0" fontId="3" fillId="6" borderId="29" xfId="0" applyFont="1" applyFill="1" applyBorder="1" applyAlignment="1" applyProtection="1">
      <alignment horizontal="left" vertical="top"/>
      <protection locked="0"/>
    </xf>
    <xf numFmtId="0" fontId="3" fillId="6" borderId="30" xfId="0" applyFont="1" applyFill="1" applyBorder="1" applyAlignment="1" applyProtection="1">
      <alignment horizontal="left" vertical="top"/>
      <protection locked="0"/>
    </xf>
    <xf numFmtId="0" fontId="3" fillId="6" borderId="0" xfId="0" applyFont="1" applyFill="1" applyAlignment="1" applyProtection="1">
      <alignment horizontal="left" vertical="top"/>
      <protection locked="0"/>
    </xf>
    <xf numFmtId="0" fontId="3" fillId="6" borderId="1" xfId="0" applyFont="1" applyFill="1" applyBorder="1" applyAlignment="1" applyProtection="1">
      <alignment horizontal="left" vertical="top"/>
      <protection locked="0"/>
    </xf>
    <xf numFmtId="0" fontId="3" fillId="6" borderId="31" xfId="0" applyFont="1" applyFill="1" applyBorder="1" applyAlignment="1" applyProtection="1">
      <alignment horizontal="left" vertical="top"/>
      <protection locked="0"/>
    </xf>
    <xf numFmtId="0" fontId="3" fillId="6" borderId="32" xfId="0" applyFont="1" applyFill="1" applyBorder="1" applyAlignment="1" applyProtection="1">
      <alignment horizontal="left" vertical="top"/>
      <protection locked="0"/>
    </xf>
    <xf numFmtId="0" fontId="3" fillId="6" borderId="35" xfId="0" applyFont="1" applyFill="1" applyBorder="1" applyAlignment="1" applyProtection="1">
      <alignment horizontal="left" vertical="top"/>
      <protection locked="0"/>
    </xf>
    <xf numFmtId="0" fontId="3" fillId="0" borderId="82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82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3" fillId="0" borderId="84" xfId="0" applyFont="1" applyBorder="1" applyAlignment="1">
      <alignment horizontal="right" vertical="top" wrapText="1"/>
    </xf>
    <xf numFmtId="0" fontId="3" fillId="0" borderId="85" xfId="0" applyFont="1" applyBorder="1" applyAlignment="1">
      <alignment horizontal="right" vertical="top" wrapText="1"/>
    </xf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93" xfId="0" applyFont="1" applyBorder="1" applyAlignment="1">
      <alignment horizontal="center"/>
    </xf>
    <xf numFmtId="0" fontId="3" fillId="0" borderId="36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center" vertical="center"/>
      <protection locked="0"/>
    </xf>
    <xf numFmtId="0" fontId="3" fillId="0" borderId="108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3" fillId="0" borderId="108" xfId="0" applyFont="1" applyBorder="1" applyAlignment="1" applyProtection="1">
      <alignment horizontal="center" vertical="center"/>
      <protection locked="0"/>
    </xf>
    <xf numFmtId="0" fontId="3" fillId="0" borderId="115" xfId="0" applyFont="1" applyBorder="1" applyAlignment="1" applyProtection="1">
      <alignment horizontal="center" vertical="center"/>
      <protection locked="0"/>
    </xf>
    <xf numFmtId="0" fontId="3" fillId="0" borderId="109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08" xfId="0" quotePrefix="1" applyFont="1" applyBorder="1" applyAlignment="1">
      <alignment horizontal="center" vertical="center"/>
    </xf>
    <xf numFmtId="0" fontId="3" fillId="0" borderId="109" xfId="0" quotePrefix="1" applyFont="1" applyBorder="1" applyAlignment="1">
      <alignment horizontal="center" vertical="center"/>
    </xf>
    <xf numFmtId="0" fontId="3" fillId="0" borderId="108" xfId="0" quotePrefix="1" applyFont="1" applyBorder="1" applyAlignment="1">
      <alignment horizontal="center" vertical="center" textRotation="90"/>
    </xf>
    <xf numFmtId="0" fontId="3" fillId="0" borderId="115" xfId="0" quotePrefix="1" applyFont="1" applyBorder="1" applyAlignment="1">
      <alignment horizontal="center" vertical="center" textRotation="90"/>
    </xf>
    <xf numFmtId="0" fontId="3" fillId="0" borderId="109" xfId="0" quotePrefix="1" applyFont="1" applyBorder="1" applyAlignment="1">
      <alignment horizontal="center" vertical="center" textRotation="90"/>
    </xf>
    <xf numFmtId="0" fontId="3" fillId="0" borderId="41" xfId="0" applyFont="1" applyBorder="1" applyAlignment="1">
      <alignment horizontal="left" vertical="top" wrapText="1"/>
    </xf>
    <xf numFmtId="0" fontId="3" fillId="2" borderId="41" xfId="0" applyFont="1" applyFill="1" applyBorder="1" applyAlignment="1">
      <alignment horizontal="center" vertical="center"/>
    </xf>
    <xf numFmtId="0" fontId="3" fillId="2" borderId="41" xfId="0" applyFont="1" applyFill="1" applyBorder="1" applyAlignment="1" applyProtection="1">
      <alignment horizontal="center" vertical="center"/>
      <protection locked="0"/>
    </xf>
    <xf numFmtId="1" fontId="3" fillId="2" borderId="41" xfId="0" quotePrefix="1" applyNumberFormat="1" applyFont="1" applyFill="1" applyBorder="1" applyAlignment="1">
      <alignment horizontal="center" vertical="center"/>
    </xf>
    <xf numFmtId="1" fontId="3" fillId="2" borderId="41" xfId="0" applyNumberFormat="1" applyFont="1" applyFill="1" applyBorder="1" applyAlignment="1">
      <alignment horizontal="center" vertical="center"/>
    </xf>
    <xf numFmtId="0" fontId="3" fillId="2" borderId="108" xfId="0" applyFont="1" applyFill="1" applyBorder="1" applyAlignment="1">
      <alignment horizontal="center" vertical="center"/>
    </xf>
    <xf numFmtId="0" fontId="3" fillId="2" borderId="109" xfId="0" applyFont="1" applyFill="1" applyBorder="1" applyAlignment="1">
      <alignment horizontal="center" vertical="center"/>
    </xf>
    <xf numFmtId="0" fontId="3" fillId="2" borderId="108" xfId="0" applyFont="1" applyFill="1" applyBorder="1" applyAlignment="1" applyProtection="1">
      <alignment horizontal="center" vertical="center"/>
      <protection locked="0"/>
    </xf>
    <xf numFmtId="0" fontId="3" fillId="2" borderId="109" xfId="0" applyFont="1" applyFill="1" applyBorder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/>
    </xf>
    <xf numFmtId="0" fontId="3" fillId="0" borderId="37" xfId="0" applyFont="1" applyBorder="1" applyAlignment="1">
      <alignment horizontal="left" vertical="top"/>
    </xf>
    <xf numFmtId="0" fontId="3" fillId="2" borderId="108" xfId="0" applyFont="1" applyFill="1" applyBorder="1" applyAlignment="1">
      <alignment horizontal="center" vertical="center" wrapText="1"/>
    </xf>
    <xf numFmtId="0" fontId="3" fillId="2" borderId="115" xfId="0" applyFont="1" applyFill="1" applyBorder="1" applyAlignment="1">
      <alignment horizontal="center" vertical="center" wrapText="1"/>
    </xf>
    <xf numFmtId="0" fontId="3" fillId="2" borderId="109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cos Moore" id="{29DEA4D9-0B0D-47F6-8863-E10E6A10E48F}" userId="e0ed84f375f8c653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2-08-14T22:53:40.95" personId="{29DEA4D9-0B0D-47F6-8863-E10E6A10E48F}" id="{9AD1F3EF-E557-4093-8666-2EA9D733B826}">
    <text>Need a cloride source and price.  May go w/ KCl.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6A3AA-9FA4-4BF6-AB74-6E1E29CBC1CE}">
  <dimension ref="B1:O41"/>
  <sheetViews>
    <sheetView view="pageLayout" topLeftCell="B38" zoomScaleNormal="100" zoomScaleSheetLayoutView="150" workbookViewId="0">
      <selection activeCell="C37" sqref="C37:O41"/>
    </sheetView>
  </sheetViews>
  <sheetFormatPr defaultRowHeight="12.75"/>
  <cols>
    <col min="1" max="1" width="0" style="181" hidden="1" customWidth="1"/>
    <col min="2" max="2" width="9.140625" style="181"/>
    <col min="3" max="6" width="9.28515625" style="181" bestFit="1" customWidth="1"/>
    <col min="7" max="7" width="12" style="181" bestFit="1" customWidth="1"/>
    <col min="8" max="8" width="9.28515625" style="181" bestFit="1" customWidth="1"/>
    <col min="9" max="11" width="9.140625" style="181"/>
    <col min="12" max="12" width="5.85546875" style="181" customWidth="1"/>
    <col min="13" max="13" width="5.140625" style="181" customWidth="1"/>
    <col min="14" max="14" width="5.85546875" style="181" customWidth="1"/>
    <col min="15" max="16384" width="9.140625" style="181"/>
  </cols>
  <sheetData>
    <row r="1" spans="2:15">
      <c r="B1" s="202" t="s">
        <v>231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</row>
    <row r="2" spans="2:15">
      <c r="B2" s="200" t="s">
        <v>232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2:15" ht="13.5" customHeight="1">
      <c r="B3" s="201" t="s">
        <v>243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2:15">
      <c r="B4" s="201" t="s">
        <v>265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</row>
    <row r="6" spans="2:15">
      <c r="B6" s="181" t="s">
        <v>185</v>
      </c>
      <c r="G6" s="206"/>
    </row>
    <row r="8" spans="2:15">
      <c r="B8" s="181" t="s">
        <v>186</v>
      </c>
      <c r="G8" s="207"/>
    </row>
    <row r="10" spans="2:15">
      <c r="B10" s="181" t="s">
        <v>207</v>
      </c>
      <c r="G10" s="208"/>
    </row>
    <row r="12" spans="2:15">
      <c r="B12" s="181" t="s">
        <v>208</v>
      </c>
      <c r="H12" s="209"/>
    </row>
    <row r="14" spans="2:15">
      <c r="B14" s="181" t="s">
        <v>230</v>
      </c>
      <c r="H14" s="210"/>
    </row>
    <row r="16" spans="2:15">
      <c r="B16" s="181" t="s">
        <v>244</v>
      </c>
      <c r="H16" s="204"/>
    </row>
    <row r="17" spans="2:15" ht="15">
      <c r="C17" t="s">
        <v>138</v>
      </c>
      <c r="D17"/>
      <c r="E17"/>
      <c r="G17" s="205" t="s">
        <v>239</v>
      </c>
      <c r="H17" s="211"/>
    </row>
    <row r="18" spans="2:15" ht="15">
      <c r="C18"/>
      <c r="D18"/>
      <c r="E18"/>
      <c r="G18" s="205" t="s">
        <v>240</v>
      </c>
      <c r="H18" s="211"/>
    </row>
    <row r="20" spans="2:15" ht="12.75" customHeight="1">
      <c r="B20" s="181" t="s">
        <v>237</v>
      </c>
      <c r="I20" s="300"/>
      <c r="J20" s="301"/>
      <c r="K20" s="302"/>
      <c r="L20" s="227"/>
    </row>
    <row r="22" spans="2:15">
      <c r="B22" s="181" t="s">
        <v>238</v>
      </c>
    </row>
    <row r="24" spans="2:15" ht="15" customHeight="1">
      <c r="C24" s="292" t="s">
        <v>187</v>
      </c>
      <c r="D24" s="294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6"/>
    </row>
    <row r="25" spans="2:15">
      <c r="C25" s="293"/>
      <c r="D25" s="297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9"/>
    </row>
    <row r="26" spans="2:15">
      <c r="C26" s="292" t="s">
        <v>187</v>
      </c>
      <c r="D26" s="297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9"/>
    </row>
    <row r="27" spans="2:15">
      <c r="C27" s="292"/>
      <c r="D27" s="297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9"/>
    </row>
    <row r="28" spans="2:15">
      <c r="C28" s="292" t="s">
        <v>187</v>
      </c>
      <c r="D28" s="297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9"/>
    </row>
    <row r="29" spans="2:15">
      <c r="C29" s="292"/>
      <c r="D29" s="297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9"/>
    </row>
    <row r="30" spans="2:15">
      <c r="C30" s="292" t="s">
        <v>187</v>
      </c>
      <c r="D30" s="297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9"/>
    </row>
    <row r="31" spans="2:15">
      <c r="C31" s="292"/>
      <c r="D31" s="297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9"/>
    </row>
    <row r="32" spans="2:15">
      <c r="C32" s="292" t="s">
        <v>187</v>
      </c>
      <c r="D32" s="297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9"/>
    </row>
    <row r="33" spans="2:15">
      <c r="C33" s="292"/>
      <c r="D33" s="312"/>
      <c r="E33" s="313"/>
      <c r="F33" s="313"/>
      <c r="G33" s="313"/>
      <c r="H33" s="313"/>
      <c r="I33" s="313"/>
      <c r="J33" s="313"/>
      <c r="K33" s="313"/>
      <c r="L33" s="313"/>
      <c r="M33" s="313"/>
      <c r="N33" s="313"/>
      <c r="O33" s="314"/>
    </row>
    <row r="35" spans="2:15">
      <c r="B35" s="181" t="s">
        <v>333</v>
      </c>
    </row>
    <row r="37" spans="2:15">
      <c r="C37" s="303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5"/>
    </row>
    <row r="38" spans="2:15">
      <c r="C38" s="306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8"/>
    </row>
    <row r="39" spans="2:15">
      <c r="C39" s="306"/>
      <c r="D39" s="307"/>
      <c r="E39" s="307"/>
      <c r="F39" s="307"/>
      <c r="G39" s="307"/>
      <c r="H39" s="307"/>
      <c r="I39" s="307"/>
      <c r="J39" s="307"/>
      <c r="K39" s="307"/>
      <c r="L39" s="307"/>
      <c r="M39" s="307"/>
      <c r="N39" s="307"/>
      <c r="O39" s="308"/>
    </row>
    <row r="40" spans="2:15">
      <c r="C40" s="306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8"/>
    </row>
    <row r="41" spans="2:15">
      <c r="C41" s="309"/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1"/>
    </row>
  </sheetData>
  <mergeCells count="12">
    <mergeCell ref="C28:C29"/>
    <mergeCell ref="C37:O41"/>
    <mergeCell ref="C30:C31"/>
    <mergeCell ref="D28:O29"/>
    <mergeCell ref="C32:C33"/>
    <mergeCell ref="D30:O31"/>
    <mergeCell ref="D32:O33"/>
    <mergeCell ref="C24:C25"/>
    <mergeCell ref="D24:O25"/>
    <mergeCell ref="C26:C27"/>
    <mergeCell ref="D26:O27"/>
    <mergeCell ref="I20:K20"/>
  </mergeCells>
  <pageMargins left="0.7" right="0.7" top="0.75" bottom="0.75" header="0.3" footer="0.3"/>
  <pageSetup scale="98" orientation="landscape" verticalDpi="1200" r:id="rId1"/>
  <headerFooter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CCE8-7690-44CB-84FC-080ADB778AF1}">
  <dimension ref="A1:W103"/>
  <sheetViews>
    <sheetView view="pageBreakPreview" topLeftCell="A81" zoomScale="130" zoomScaleNormal="100" zoomScaleSheetLayoutView="130" workbookViewId="0">
      <selection activeCell="C83" sqref="C83:I83"/>
    </sheetView>
  </sheetViews>
  <sheetFormatPr defaultColWidth="13.28515625" defaultRowHeight="9" customHeight="1"/>
  <cols>
    <col min="1" max="2" width="8.140625" style="3" customWidth="1"/>
    <col min="3" max="3" width="11.42578125" style="3" customWidth="1"/>
    <col min="4" max="4" width="10.140625" style="1" customWidth="1"/>
    <col min="5" max="5" width="10.85546875" style="2" customWidth="1"/>
    <col min="6" max="7" width="10.140625" style="2" customWidth="1"/>
    <col min="8" max="8" width="11.42578125" style="2" customWidth="1"/>
    <col min="9" max="11" width="10.140625" style="2" customWidth="1"/>
    <col min="12" max="12" width="9.85546875" style="2" customWidth="1"/>
    <col min="13" max="14" width="9" style="1" customWidth="1"/>
    <col min="15" max="16384" width="13.28515625" style="1"/>
  </cols>
  <sheetData>
    <row r="1" spans="1:14" ht="9" customHeight="1">
      <c r="A1" s="326" t="s">
        <v>0</v>
      </c>
      <c r="B1" s="327"/>
      <c r="C1" s="328"/>
      <c r="D1" s="319" t="s">
        <v>26</v>
      </c>
      <c r="E1" s="320"/>
      <c r="F1" s="320"/>
    </row>
    <row r="2" spans="1:14" ht="9" customHeight="1">
      <c r="A2" s="326" t="s">
        <v>2</v>
      </c>
      <c r="B2" s="327"/>
      <c r="C2" s="328"/>
      <c r="D2" s="325">
        <v>44839</v>
      </c>
      <c r="E2" s="320"/>
      <c r="F2" s="320"/>
    </row>
    <row r="3" spans="1:14" ht="9" customHeight="1">
      <c r="A3" s="326">
        <f>'Overview Start Here (1)'!I20</f>
        <v>0</v>
      </c>
      <c r="B3" s="327"/>
      <c r="C3" s="328"/>
      <c r="D3" s="319">
        <f>SPILL!B15</f>
        <v>0</v>
      </c>
      <c r="E3" s="320"/>
      <c r="F3" s="320"/>
    </row>
    <row r="4" spans="1:14" ht="9" customHeight="1">
      <c r="A4" s="326" t="s">
        <v>22</v>
      </c>
      <c r="B4" s="327"/>
      <c r="C4" s="328"/>
      <c r="D4" s="319" t="s">
        <v>27</v>
      </c>
      <c r="E4" s="320"/>
      <c r="F4" s="320"/>
    </row>
    <row r="5" spans="1:14" ht="9" customHeight="1">
      <c r="A5" s="326" t="s">
        <v>1</v>
      </c>
      <c r="B5" s="327"/>
      <c r="C5" s="328"/>
      <c r="D5" s="319">
        <f>'Overview Start Here (1)'!G6</f>
        <v>0</v>
      </c>
      <c r="E5" s="320"/>
      <c r="F5" s="320"/>
    </row>
    <row r="6" spans="1:14" ht="9" customHeight="1">
      <c r="A6" s="326" t="s">
        <v>23</v>
      </c>
      <c r="B6" s="327"/>
      <c r="C6" s="328"/>
      <c r="D6" s="319" t="s">
        <v>242</v>
      </c>
      <c r="E6" s="320"/>
      <c r="F6" s="320"/>
    </row>
    <row r="7" spans="1:14" ht="9" customHeight="1">
      <c r="A7" s="333" t="s">
        <v>241</v>
      </c>
      <c r="B7" s="334"/>
      <c r="C7" s="335"/>
      <c r="D7" s="321" t="str">
        <f>IF('Overview Start Here (1)'!H17="", "No-till","Conventional Tillage")</f>
        <v>No-till</v>
      </c>
      <c r="E7" s="322"/>
      <c r="F7" s="322"/>
    </row>
    <row r="8" spans="1:14" ht="9" customHeight="1" thickBot="1">
      <c r="A8" s="56"/>
      <c r="B8" s="56"/>
      <c r="C8" s="56"/>
      <c r="D8" s="134"/>
      <c r="E8" s="134"/>
      <c r="F8" s="134"/>
    </row>
    <row r="9" spans="1:14" ht="100.5" customHeight="1" thickTop="1">
      <c r="A9" s="329" t="s">
        <v>63</v>
      </c>
      <c r="B9" s="330"/>
      <c r="C9" s="330"/>
      <c r="D9" s="92" t="s">
        <v>33</v>
      </c>
      <c r="E9" s="93" t="s">
        <v>7</v>
      </c>
      <c r="F9" s="93" t="s">
        <v>105</v>
      </c>
      <c r="G9" s="93" t="s">
        <v>37</v>
      </c>
      <c r="H9" s="93" t="s">
        <v>25</v>
      </c>
      <c r="I9" s="93" t="s">
        <v>264</v>
      </c>
      <c r="J9" s="93" t="s">
        <v>107</v>
      </c>
      <c r="K9" s="94" t="s">
        <v>111</v>
      </c>
      <c r="N9" s="97"/>
    </row>
    <row r="10" spans="1:14" ht="9" customHeight="1">
      <c r="A10" s="340" t="s">
        <v>4</v>
      </c>
      <c r="B10" s="341"/>
      <c r="C10" s="341"/>
      <c r="D10" s="74" t="s">
        <v>3</v>
      </c>
      <c r="E10" s="75" t="s">
        <v>6</v>
      </c>
      <c r="F10" s="76" t="s">
        <v>8</v>
      </c>
      <c r="G10" s="75" t="s">
        <v>12</v>
      </c>
      <c r="H10" s="75" t="s">
        <v>13</v>
      </c>
      <c r="I10" s="75" t="s">
        <v>14</v>
      </c>
      <c r="J10" s="87" t="s">
        <v>108</v>
      </c>
      <c r="K10" s="88" t="s">
        <v>109</v>
      </c>
      <c r="N10" s="98"/>
    </row>
    <row r="11" spans="1:14" ht="9" customHeight="1">
      <c r="A11" s="331" t="s">
        <v>20</v>
      </c>
      <c r="B11" s="332"/>
      <c r="C11" s="332"/>
      <c r="D11" s="78">
        <v>842</v>
      </c>
      <c r="E11" s="77">
        <v>1100</v>
      </c>
      <c r="F11" s="78">
        <v>1060</v>
      </c>
      <c r="G11" s="77">
        <v>695</v>
      </c>
      <c r="H11" s="77">
        <v>1005</v>
      </c>
      <c r="I11" s="77">
        <v>927</v>
      </c>
      <c r="J11" s="89">
        <v>895</v>
      </c>
      <c r="K11" s="132">
        <v>1300</v>
      </c>
      <c r="N11" s="98"/>
    </row>
    <row r="12" spans="1:14" ht="25.5" customHeight="1">
      <c r="A12" s="331" t="s">
        <v>11</v>
      </c>
      <c r="B12" s="332"/>
      <c r="C12" s="332"/>
      <c r="D12" s="79" t="s">
        <v>15</v>
      </c>
      <c r="E12" s="80" t="s">
        <v>15</v>
      </c>
      <c r="F12" s="80" t="s">
        <v>15</v>
      </c>
      <c r="G12" s="80" t="s">
        <v>16</v>
      </c>
      <c r="H12" s="82" t="s">
        <v>16</v>
      </c>
      <c r="I12" s="82" t="s">
        <v>16</v>
      </c>
      <c r="J12" s="89" t="s">
        <v>15</v>
      </c>
      <c r="K12" s="90" t="s">
        <v>15</v>
      </c>
      <c r="N12" s="98"/>
    </row>
    <row r="13" spans="1:14" ht="9" customHeight="1">
      <c r="A13" s="331" t="s">
        <v>34</v>
      </c>
      <c r="B13" s="332"/>
      <c r="C13" s="332"/>
      <c r="D13" s="79" t="s">
        <v>9</v>
      </c>
      <c r="E13" s="80" t="s">
        <v>9</v>
      </c>
      <c r="F13" s="80" t="s">
        <v>9</v>
      </c>
      <c r="G13" s="80" t="s">
        <v>10</v>
      </c>
      <c r="H13" s="80" t="s">
        <v>10</v>
      </c>
      <c r="I13" s="80" t="s">
        <v>10</v>
      </c>
      <c r="J13" s="89" t="s">
        <v>9</v>
      </c>
      <c r="K13" s="90" t="s">
        <v>9</v>
      </c>
      <c r="N13" s="98"/>
    </row>
    <row r="14" spans="1:14" ht="9" customHeight="1">
      <c r="A14" s="331" t="s">
        <v>62</v>
      </c>
      <c r="B14" s="332"/>
      <c r="C14" s="332"/>
      <c r="D14" s="83">
        <v>1</v>
      </c>
      <c r="E14" s="83">
        <v>1</v>
      </c>
      <c r="F14" s="83">
        <v>1</v>
      </c>
      <c r="G14" s="82">
        <v>11.06</v>
      </c>
      <c r="H14" s="82">
        <v>11.65</v>
      </c>
      <c r="I14" s="82">
        <v>12.2</v>
      </c>
      <c r="J14" s="82">
        <v>1</v>
      </c>
      <c r="K14" s="90">
        <v>0</v>
      </c>
      <c r="N14" s="98"/>
    </row>
    <row r="15" spans="1:14" ht="9" customHeight="1">
      <c r="A15" s="331" t="s">
        <v>17</v>
      </c>
      <c r="B15" s="332"/>
      <c r="C15" s="332"/>
      <c r="D15" s="84">
        <v>0.21</v>
      </c>
      <c r="E15" s="82">
        <v>0.45</v>
      </c>
      <c r="F15" s="81">
        <v>0.11</v>
      </c>
      <c r="G15" s="82">
        <f>G14*0.32</f>
        <v>3.5392000000000001</v>
      </c>
      <c r="H15" s="82">
        <f>H14*0.1</f>
        <v>1.165</v>
      </c>
      <c r="I15" s="82">
        <v>0</v>
      </c>
      <c r="J15" s="82">
        <v>0</v>
      </c>
      <c r="K15" s="90">
        <v>0</v>
      </c>
      <c r="N15" s="99"/>
    </row>
    <row r="16" spans="1:14" ht="9" customHeight="1">
      <c r="A16" s="331" t="s">
        <v>18</v>
      </c>
      <c r="B16" s="332"/>
      <c r="C16" s="332"/>
      <c r="D16" s="84">
        <v>0</v>
      </c>
      <c r="E16" s="82">
        <v>0</v>
      </c>
      <c r="F16" s="81">
        <v>0.52</v>
      </c>
      <c r="G16" s="82">
        <v>0</v>
      </c>
      <c r="H16" s="82">
        <f>H14*0.34</f>
        <v>3.9610000000000003</v>
      </c>
      <c r="I16" s="82">
        <v>0</v>
      </c>
      <c r="J16" s="82">
        <v>0</v>
      </c>
      <c r="K16" s="90">
        <v>0</v>
      </c>
      <c r="N16" s="99"/>
    </row>
    <row r="17" spans="1:21" ht="9" customHeight="1">
      <c r="A17" s="331" t="s">
        <v>19</v>
      </c>
      <c r="B17" s="332"/>
      <c r="C17" s="332"/>
      <c r="D17" s="84">
        <v>0</v>
      </c>
      <c r="E17" s="82">
        <v>0</v>
      </c>
      <c r="F17" s="81">
        <v>0</v>
      </c>
      <c r="G17" s="82">
        <v>0</v>
      </c>
      <c r="H17" s="82">
        <v>0</v>
      </c>
      <c r="I17" s="203">
        <v>3.05</v>
      </c>
      <c r="J17" s="82">
        <v>0.6</v>
      </c>
      <c r="K17" s="90">
        <v>0</v>
      </c>
      <c r="N17" s="99"/>
    </row>
    <row r="18" spans="1:21" ht="9" customHeight="1">
      <c r="A18" s="331" t="s">
        <v>35</v>
      </c>
      <c r="B18" s="332"/>
      <c r="C18" s="332"/>
      <c r="D18" s="84">
        <v>0.24</v>
      </c>
      <c r="E18" s="82">
        <v>0</v>
      </c>
      <c r="F18" s="81">
        <v>0</v>
      </c>
      <c r="G18" s="82">
        <v>0</v>
      </c>
      <c r="H18" s="82">
        <v>0</v>
      </c>
      <c r="I18" s="82">
        <v>2.0699999999999998</v>
      </c>
      <c r="J18" s="82">
        <v>0</v>
      </c>
      <c r="K18" s="91">
        <v>0.9</v>
      </c>
      <c r="L18" s="1"/>
      <c r="N18" s="99"/>
    </row>
    <row r="19" spans="1:21" ht="9" customHeight="1" thickBot="1">
      <c r="A19" s="353" t="s">
        <v>114</v>
      </c>
      <c r="B19" s="354"/>
      <c r="C19" s="354"/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0.45</v>
      </c>
      <c r="K19" s="96">
        <v>0</v>
      </c>
      <c r="N19" s="100"/>
    </row>
    <row r="20" spans="1:21" ht="9" customHeight="1" thickTop="1">
      <c r="A20" s="56" t="s">
        <v>263</v>
      </c>
      <c r="B20" s="56"/>
      <c r="C20" s="56"/>
      <c r="D20" s="5"/>
      <c r="E20" s="4"/>
      <c r="F20" s="86"/>
      <c r="G20" s="4"/>
      <c r="H20" s="4"/>
      <c r="I20" s="4"/>
      <c r="J20" s="4"/>
      <c r="K20" s="4"/>
      <c r="L20" s="4"/>
      <c r="N20" s="6"/>
    </row>
    <row r="21" spans="1:21" ht="9" customHeight="1">
      <c r="A21" s="56" t="s">
        <v>112</v>
      </c>
      <c r="B21" s="56"/>
      <c r="C21" s="56"/>
      <c r="D21" s="5"/>
      <c r="E21" s="4"/>
      <c r="F21" s="86"/>
      <c r="G21" s="4"/>
      <c r="H21" s="4"/>
      <c r="I21" s="4"/>
      <c r="J21" s="4"/>
      <c r="K21" s="4"/>
      <c r="L21" s="4"/>
      <c r="N21" s="6"/>
    </row>
    <row r="22" spans="1:21" ht="14.25" customHeight="1">
      <c r="G22" s="101"/>
      <c r="H22" s="101"/>
      <c r="I22" s="3"/>
      <c r="J22" s="3"/>
      <c r="K22" s="3"/>
      <c r="L22" s="3"/>
      <c r="M22" s="3"/>
    </row>
    <row r="23" spans="1:21" ht="19.5" customHeight="1">
      <c r="B23" s="3" t="s">
        <v>91</v>
      </c>
      <c r="G23" s="101"/>
      <c r="H23" s="102"/>
      <c r="I23" s="1"/>
      <c r="J23" s="1"/>
      <c r="K23" s="1"/>
      <c r="L23" s="1"/>
    </row>
    <row r="24" spans="1:21" ht="9" customHeight="1">
      <c r="I24" s="3"/>
      <c r="J24" s="1"/>
      <c r="K24" s="1"/>
      <c r="L24" s="1"/>
    </row>
    <row r="25" spans="1:21" ht="36.75" customHeight="1">
      <c r="C25" s="58" t="s">
        <v>92</v>
      </c>
      <c r="D25" s="10" t="s">
        <v>93</v>
      </c>
      <c r="E25" s="59" t="s">
        <v>97</v>
      </c>
      <c r="I25" s="3"/>
      <c r="J25" s="1"/>
      <c r="K25" s="1"/>
      <c r="L25" s="1"/>
    </row>
    <row r="26" spans="1:21" ht="9" customHeight="1">
      <c r="C26" s="232">
        <f>'Overview Start Here (1)'!G10</f>
        <v>0</v>
      </c>
      <c r="D26" s="212"/>
      <c r="E26" s="214"/>
      <c r="I26" s="3"/>
      <c r="J26" s="1"/>
      <c r="K26" s="1"/>
      <c r="L26" s="1"/>
    </row>
    <row r="27" spans="1:21" s="2" customFormat="1" ht="19.5" customHeight="1"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s="2" customFormat="1" ht="9" customHeight="1">
      <c r="B28" s="61" t="s">
        <v>94</v>
      </c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9" customHeight="1">
      <c r="I29" s="1"/>
      <c r="J29" s="1"/>
      <c r="K29" s="1"/>
      <c r="L29" s="1"/>
    </row>
    <row r="30" spans="1:21" ht="32.25" customHeight="1">
      <c r="C30" s="59" t="s">
        <v>95</v>
      </c>
      <c r="D30" s="352" t="s">
        <v>96</v>
      </c>
      <c r="E30" s="352"/>
      <c r="F30" s="59" t="s">
        <v>98</v>
      </c>
      <c r="I30" s="1"/>
      <c r="J30" s="1"/>
      <c r="K30" s="1"/>
      <c r="L30" s="1"/>
    </row>
    <row r="31" spans="1:21" ht="14.25" customHeight="1">
      <c r="A31" s="1"/>
      <c r="B31" s="1"/>
      <c r="C31" s="60">
        <f>E26</f>
        <v>0</v>
      </c>
      <c r="D31" s="323"/>
      <c r="E31" s="323"/>
      <c r="F31" s="212"/>
      <c r="G31" s="1"/>
      <c r="H31" s="7"/>
      <c r="I31" s="1"/>
      <c r="J31" s="1"/>
      <c r="K31" s="1"/>
      <c r="L31" s="1"/>
    </row>
    <row r="32" spans="1:21" ht="9.9499999999999993" customHeight="1">
      <c r="L32" s="1"/>
    </row>
    <row r="33" spans="2:23" ht="9.9499999999999993" customHeight="1">
      <c r="B33" s="3" t="s">
        <v>299</v>
      </c>
      <c r="L33" s="1"/>
    </row>
    <row r="34" spans="2:23" ht="9" customHeight="1">
      <c r="L34" s="1"/>
      <c r="T34" s="2"/>
      <c r="U34" s="85"/>
      <c r="V34" s="85"/>
    </row>
    <row r="35" spans="2:23" ht="9" customHeight="1">
      <c r="C35" s="317"/>
      <c r="D35" s="317"/>
      <c r="E35" s="317"/>
      <c r="F35" s="317"/>
      <c r="G35" s="317"/>
      <c r="H35" s="317"/>
      <c r="L35" s="1"/>
      <c r="T35" s="2"/>
      <c r="U35" s="85"/>
      <c r="V35" s="85"/>
      <c r="W35" s="85"/>
    </row>
    <row r="36" spans="2:23" ht="9" customHeight="1">
      <c r="C36" s="317"/>
      <c r="D36" s="317"/>
      <c r="E36" s="317"/>
      <c r="F36" s="317"/>
      <c r="G36" s="317"/>
      <c r="H36" s="317"/>
      <c r="L36" s="1"/>
      <c r="T36" s="2"/>
      <c r="U36" s="85"/>
      <c r="V36" s="85"/>
      <c r="W36" s="85"/>
    </row>
    <row r="37" spans="2:23" ht="9" customHeight="1">
      <c r="C37" s="317"/>
      <c r="D37" s="317"/>
      <c r="E37" s="317"/>
      <c r="F37" s="317"/>
      <c r="G37" s="317"/>
      <c r="H37" s="317"/>
      <c r="L37" s="1"/>
      <c r="T37" s="2"/>
      <c r="U37" s="85"/>
      <c r="V37" s="85"/>
      <c r="W37" s="85"/>
    </row>
    <row r="38" spans="2:23" ht="9" customHeight="1">
      <c r="C38" s="317"/>
      <c r="D38" s="317"/>
      <c r="E38" s="317"/>
      <c r="F38" s="317"/>
      <c r="G38" s="317"/>
      <c r="H38" s="317"/>
      <c r="L38" s="1"/>
      <c r="T38" s="2"/>
      <c r="U38" s="85"/>
      <c r="V38" s="85"/>
      <c r="W38" s="85"/>
    </row>
    <row r="39" spans="2:23" ht="9" customHeight="1">
      <c r="L39" s="1"/>
      <c r="T39" s="2"/>
      <c r="U39" s="85"/>
      <c r="V39" s="85"/>
      <c r="W39" s="85"/>
    </row>
    <row r="40" spans="2:23" ht="9" customHeight="1">
      <c r="B40" s="3" t="s">
        <v>141</v>
      </c>
      <c r="L40" s="1"/>
      <c r="T40" s="2"/>
      <c r="V40" s="85"/>
    </row>
    <row r="41" spans="2:23" ht="9" customHeight="1">
      <c r="C41" s="285" t="s">
        <v>304</v>
      </c>
      <c r="L41" s="1"/>
      <c r="T41" s="2"/>
      <c r="V41" s="85"/>
    </row>
    <row r="42" spans="2:23" ht="9" customHeight="1">
      <c r="L42" s="1"/>
    </row>
    <row r="43" spans="2:23" ht="36" customHeight="1">
      <c r="C43" s="10" t="s">
        <v>99</v>
      </c>
      <c r="D43" s="318" t="s">
        <v>100</v>
      </c>
      <c r="E43" s="318"/>
      <c r="F43" s="2" t="s">
        <v>4</v>
      </c>
      <c r="G43" s="59" t="s">
        <v>152</v>
      </c>
      <c r="H43" s="59" t="s">
        <v>101</v>
      </c>
      <c r="I43" s="59" t="s">
        <v>103</v>
      </c>
      <c r="L43" s="1"/>
    </row>
    <row r="44" spans="2:23" ht="9" customHeight="1">
      <c r="C44" s="1">
        <f>F31</f>
        <v>0</v>
      </c>
      <c r="D44" s="324"/>
      <c r="E44" s="323"/>
      <c r="F44" s="213"/>
      <c r="G44" s="214"/>
      <c r="H44" s="213"/>
      <c r="I44" s="213"/>
      <c r="L44" s="1"/>
    </row>
    <row r="45" spans="2:23" ht="9" customHeight="1">
      <c r="H45" s="73"/>
      <c r="L45" s="1"/>
    </row>
    <row r="46" spans="2:23" ht="9" customHeight="1">
      <c r="B46" s="3" t="s">
        <v>300</v>
      </c>
      <c r="L46" s="1"/>
    </row>
    <row r="47" spans="2:23" ht="9" customHeight="1">
      <c r="L47" s="1"/>
    </row>
    <row r="48" spans="2:23" ht="9" customHeight="1">
      <c r="C48" s="317"/>
      <c r="D48" s="317"/>
      <c r="E48" s="317"/>
      <c r="F48" s="317"/>
      <c r="G48" s="317"/>
      <c r="H48" s="317"/>
      <c r="I48" s="1"/>
      <c r="J48" s="1"/>
      <c r="K48" s="1"/>
      <c r="L48" s="1"/>
    </row>
    <row r="49" spans="2:12" ht="9" customHeight="1">
      <c r="C49" s="317"/>
      <c r="D49" s="317"/>
      <c r="E49" s="317"/>
      <c r="F49" s="317"/>
      <c r="G49" s="317"/>
      <c r="H49" s="317"/>
      <c r="I49" s="1"/>
      <c r="J49" s="1"/>
      <c r="K49" s="1"/>
      <c r="L49" s="1"/>
    </row>
    <row r="50" spans="2:12" ht="9" customHeight="1">
      <c r="C50" s="317"/>
      <c r="D50" s="317"/>
      <c r="E50" s="317"/>
      <c r="F50" s="317"/>
      <c r="G50" s="317"/>
      <c r="H50" s="317"/>
      <c r="I50" s="1"/>
      <c r="J50" s="1"/>
      <c r="K50" s="1"/>
      <c r="L50" s="1"/>
    </row>
    <row r="51" spans="2:12" ht="9" customHeight="1">
      <c r="C51" s="317"/>
      <c r="D51" s="317"/>
      <c r="E51" s="317"/>
      <c r="F51" s="317"/>
      <c r="G51" s="317"/>
      <c r="H51" s="317"/>
      <c r="I51" s="1"/>
      <c r="J51" s="1"/>
      <c r="K51" s="1"/>
      <c r="L51" s="1"/>
    </row>
    <row r="52" spans="2:12" ht="9" customHeight="1">
      <c r="I52" s="1"/>
      <c r="J52" s="1"/>
      <c r="K52" s="1"/>
      <c r="L52" s="1"/>
    </row>
    <row r="53" spans="2:12" ht="9" customHeight="1">
      <c r="B53" s="3" t="s">
        <v>142</v>
      </c>
      <c r="I53" s="1"/>
      <c r="J53" s="1"/>
      <c r="K53" s="1"/>
      <c r="L53" s="1"/>
    </row>
    <row r="54" spans="2:12" ht="9" customHeight="1">
      <c r="C54" s="285" t="s">
        <v>301</v>
      </c>
      <c r="I54" s="1"/>
      <c r="J54" s="1"/>
      <c r="K54" s="1"/>
      <c r="L54" s="1"/>
    </row>
    <row r="55" spans="2:12" ht="9" customHeight="1">
      <c r="C55" s="1"/>
      <c r="I55" s="1"/>
      <c r="J55" s="1"/>
      <c r="K55" s="1"/>
      <c r="L55" s="1"/>
    </row>
    <row r="56" spans="2:12" ht="38.25" customHeight="1">
      <c r="C56" s="10" t="s">
        <v>104</v>
      </c>
      <c r="D56" s="318" t="s">
        <v>100</v>
      </c>
      <c r="E56" s="318"/>
      <c r="F56" s="2" t="s">
        <v>4</v>
      </c>
      <c r="G56" s="59" t="s">
        <v>152</v>
      </c>
      <c r="H56" s="59" t="s">
        <v>101</v>
      </c>
      <c r="I56" s="59" t="s">
        <v>103</v>
      </c>
      <c r="J56" s="1"/>
      <c r="K56" s="1"/>
      <c r="L56" s="1"/>
    </row>
    <row r="57" spans="2:12" ht="9" customHeight="1">
      <c r="C57" s="212"/>
      <c r="D57" s="323"/>
      <c r="E57" s="323"/>
      <c r="F57" s="213"/>
      <c r="G57" s="214"/>
      <c r="H57" s="213"/>
      <c r="I57" s="213"/>
      <c r="J57" s="1"/>
      <c r="K57" s="1"/>
      <c r="L57" s="1"/>
    </row>
    <row r="58" spans="2:12" ht="9" customHeight="1">
      <c r="I58" s="1"/>
      <c r="J58" s="1"/>
      <c r="K58" s="1"/>
      <c r="L58" s="1"/>
    </row>
    <row r="59" spans="2:12" ht="9" customHeight="1">
      <c r="B59" s="3" t="s">
        <v>302</v>
      </c>
      <c r="J59" s="1"/>
      <c r="K59" s="1"/>
      <c r="L59" s="1"/>
    </row>
    <row r="60" spans="2:12" ht="9" customHeight="1">
      <c r="J60" s="1"/>
      <c r="K60" s="1"/>
      <c r="L60" s="1"/>
    </row>
    <row r="61" spans="2:12" ht="9" customHeight="1">
      <c r="C61" s="317"/>
      <c r="D61" s="317"/>
      <c r="E61" s="317"/>
      <c r="F61" s="317"/>
      <c r="G61" s="317"/>
      <c r="H61" s="317"/>
      <c r="I61" s="1"/>
      <c r="J61" s="1"/>
      <c r="K61" s="1"/>
      <c r="L61" s="1"/>
    </row>
    <row r="62" spans="2:12" ht="9" customHeight="1">
      <c r="C62" s="317"/>
      <c r="D62" s="317"/>
      <c r="E62" s="317"/>
      <c r="F62" s="317"/>
      <c r="G62" s="317"/>
      <c r="H62" s="317"/>
      <c r="I62" s="1"/>
      <c r="J62" s="1"/>
      <c r="K62" s="1"/>
      <c r="L62" s="1"/>
    </row>
    <row r="63" spans="2:12" ht="9" customHeight="1">
      <c r="C63" s="317"/>
      <c r="D63" s="317"/>
      <c r="E63" s="317"/>
      <c r="F63" s="317"/>
      <c r="G63" s="317"/>
      <c r="H63" s="317"/>
      <c r="I63" s="1"/>
      <c r="J63" s="1"/>
      <c r="K63" s="1"/>
      <c r="L63" s="1"/>
    </row>
    <row r="64" spans="2:12" ht="9" customHeight="1">
      <c r="C64" s="317"/>
      <c r="D64" s="317"/>
      <c r="E64" s="317"/>
      <c r="F64" s="317"/>
      <c r="G64" s="317"/>
      <c r="H64" s="317"/>
      <c r="I64" s="1"/>
      <c r="J64" s="1"/>
      <c r="K64" s="1"/>
      <c r="L64" s="1"/>
    </row>
    <row r="65" spans="2:12" ht="9" customHeight="1">
      <c r="I65" s="1"/>
      <c r="L65" s="1"/>
    </row>
    <row r="66" spans="2:12" ht="11.25" customHeight="1">
      <c r="B66" s="3" t="s">
        <v>143</v>
      </c>
      <c r="I66" s="1"/>
      <c r="L66" s="1"/>
    </row>
    <row r="67" spans="2:12" ht="11.25" customHeight="1">
      <c r="C67" s="285" t="s">
        <v>297</v>
      </c>
      <c r="I67" s="1"/>
      <c r="L67" s="1"/>
    </row>
    <row r="68" spans="2:12" ht="9" customHeight="1">
      <c r="I68" s="1"/>
      <c r="L68" s="1"/>
    </row>
    <row r="69" spans="2:12" ht="33.75" customHeight="1">
      <c r="C69" s="10" t="s">
        <v>106</v>
      </c>
      <c r="D69" s="318" t="s">
        <v>100</v>
      </c>
      <c r="E69" s="318"/>
      <c r="F69" s="2" t="s">
        <v>4</v>
      </c>
      <c r="G69" s="59" t="s">
        <v>152</v>
      </c>
      <c r="H69" s="59" t="s">
        <v>101</v>
      </c>
      <c r="I69" s="59" t="s">
        <v>103</v>
      </c>
      <c r="L69" s="1"/>
    </row>
    <row r="70" spans="2:12" ht="9" customHeight="1">
      <c r="C70" s="212"/>
      <c r="D70" s="323"/>
      <c r="E70" s="323"/>
      <c r="F70" s="213"/>
      <c r="G70" s="214"/>
      <c r="H70" s="213"/>
      <c r="I70" s="213"/>
      <c r="L70" s="1"/>
    </row>
    <row r="71" spans="2:12" ht="9" customHeight="1">
      <c r="L71" s="1"/>
    </row>
    <row r="72" spans="2:12" ht="9" customHeight="1">
      <c r="B72" s="3" t="s">
        <v>303</v>
      </c>
      <c r="L72" s="1"/>
    </row>
    <row r="73" spans="2:12" ht="9" customHeight="1">
      <c r="L73" s="1"/>
    </row>
    <row r="74" spans="2:12" ht="9" customHeight="1">
      <c r="C74" s="317"/>
      <c r="D74" s="317"/>
      <c r="E74" s="317"/>
      <c r="F74" s="317"/>
      <c r="G74" s="317"/>
      <c r="H74" s="317"/>
      <c r="I74" s="1"/>
      <c r="L74" s="1"/>
    </row>
    <row r="75" spans="2:12" ht="9" customHeight="1">
      <c r="C75" s="317"/>
      <c r="D75" s="317"/>
      <c r="E75" s="317"/>
      <c r="F75" s="317"/>
      <c r="G75" s="317"/>
      <c r="H75" s="317"/>
      <c r="I75" s="1"/>
      <c r="L75" s="1"/>
    </row>
    <row r="76" spans="2:12" ht="9" customHeight="1">
      <c r="C76" s="317"/>
      <c r="D76" s="317"/>
      <c r="E76" s="317"/>
      <c r="F76" s="317"/>
      <c r="G76" s="317"/>
      <c r="H76" s="317"/>
      <c r="I76" s="1"/>
      <c r="L76" s="1"/>
    </row>
    <row r="77" spans="2:12" ht="9" customHeight="1">
      <c r="C77" s="317"/>
      <c r="D77" s="317"/>
      <c r="E77" s="317"/>
      <c r="F77" s="317"/>
      <c r="G77" s="317"/>
      <c r="H77" s="317"/>
      <c r="I77" s="1"/>
      <c r="L77" s="1"/>
    </row>
    <row r="78" spans="2:12" ht="9" customHeight="1">
      <c r="I78" s="1"/>
    </row>
    <row r="79" spans="2:12" ht="12" customHeight="1">
      <c r="B79" s="3" t="s">
        <v>144</v>
      </c>
      <c r="I79" s="1"/>
    </row>
    <row r="80" spans="2:12" ht="8.25" customHeight="1">
      <c r="C80" s="285" t="s">
        <v>298</v>
      </c>
      <c r="I80" s="1"/>
    </row>
    <row r="81" spans="1:9" ht="9" customHeight="1">
      <c r="C81" s="1"/>
      <c r="I81" s="1"/>
    </row>
    <row r="82" spans="1:9" ht="32.25" customHeight="1">
      <c r="C82" s="10" t="s">
        <v>110</v>
      </c>
      <c r="D82" s="318" t="s">
        <v>100</v>
      </c>
      <c r="E82" s="318"/>
      <c r="F82" s="2" t="s">
        <v>4</v>
      </c>
      <c r="G82" s="59" t="s">
        <v>152</v>
      </c>
      <c r="H82" s="59" t="s">
        <v>101</v>
      </c>
      <c r="I82" s="59" t="s">
        <v>103</v>
      </c>
    </row>
    <row r="83" spans="1:9" ht="9" customHeight="1">
      <c r="C83" s="212"/>
      <c r="D83" s="323"/>
      <c r="E83" s="323"/>
      <c r="F83" s="213"/>
      <c r="G83" s="214"/>
      <c r="H83" s="213"/>
      <c r="I83" s="213"/>
    </row>
    <row r="86" spans="1:9" ht="9" customHeight="1" thickBot="1"/>
    <row r="87" spans="1:9" ht="9" customHeight="1" thickTop="1">
      <c r="A87" s="349" t="s">
        <v>64</v>
      </c>
      <c r="B87" s="350"/>
      <c r="C87" s="350"/>
      <c r="D87" s="350"/>
      <c r="E87" s="350"/>
      <c r="F87" s="350"/>
      <c r="G87" s="351"/>
    </row>
    <row r="88" spans="1:9" ht="9" customHeight="1">
      <c r="A88" s="342" t="s">
        <v>65</v>
      </c>
      <c r="B88" s="344" t="s">
        <v>36</v>
      </c>
      <c r="C88" s="346" t="s">
        <v>5</v>
      </c>
      <c r="D88" s="346" t="s">
        <v>72</v>
      </c>
      <c r="E88" s="346" t="s">
        <v>71</v>
      </c>
      <c r="F88" s="315" t="s">
        <v>102</v>
      </c>
      <c r="G88" s="347" t="s">
        <v>73</v>
      </c>
    </row>
    <row r="89" spans="1:9" ht="16.5" customHeight="1">
      <c r="A89" s="343"/>
      <c r="B89" s="345"/>
      <c r="C89" s="316"/>
      <c r="D89" s="316"/>
      <c r="E89" s="316"/>
      <c r="F89" s="316"/>
      <c r="G89" s="348"/>
    </row>
    <row r="90" spans="1:9" ht="9" customHeight="1">
      <c r="A90" s="62">
        <v>44839</v>
      </c>
      <c r="B90" s="63" t="s">
        <v>29</v>
      </c>
      <c r="C90" s="64">
        <f>D44</f>
        <v>0</v>
      </c>
      <c r="D90" s="65">
        <f>C44</f>
        <v>0</v>
      </c>
      <c r="E90" s="65">
        <f>G44</f>
        <v>0</v>
      </c>
      <c r="F90" s="65">
        <f>I44</f>
        <v>0</v>
      </c>
      <c r="G90" s="336">
        <f>(F90*$D$5)+(E91*$D$5)+(E92*$D$60)</f>
        <v>0</v>
      </c>
    </row>
    <row r="91" spans="1:9" ht="9" customHeight="1">
      <c r="A91" s="62"/>
      <c r="B91" s="63" t="s">
        <v>29</v>
      </c>
      <c r="C91" s="64"/>
      <c r="D91" s="65">
        <v>0</v>
      </c>
      <c r="E91" s="65">
        <v>0</v>
      </c>
      <c r="F91" s="65">
        <v>0</v>
      </c>
      <c r="G91" s="337"/>
    </row>
    <row r="92" spans="1:9" ht="9" customHeight="1">
      <c r="A92" s="66"/>
      <c r="B92" s="67" t="s">
        <v>29</v>
      </c>
      <c r="C92" s="68"/>
      <c r="D92" s="69">
        <v>0</v>
      </c>
      <c r="E92" s="69">
        <v>0</v>
      </c>
      <c r="F92" s="69">
        <v>0</v>
      </c>
      <c r="G92" s="338"/>
    </row>
    <row r="93" spans="1:9" ht="9" customHeight="1">
      <c r="A93" s="70">
        <v>44839</v>
      </c>
      <c r="B93" s="63" t="s">
        <v>30</v>
      </c>
      <c r="C93" s="64">
        <f>D57</f>
        <v>0</v>
      </c>
      <c r="D93" s="65">
        <f>C57</f>
        <v>0</v>
      </c>
      <c r="E93" s="65">
        <f>G57</f>
        <v>0</v>
      </c>
      <c r="F93" s="65">
        <f>I57</f>
        <v>0</v>
      </c>
      <c r="G93" s="336">
        <f>(F93*$D$5)+(E94*$D$5)+(E95*$D$60)</f>
        <v>0</v>
      </c>
    </row>
    <row r="94" spans="1:9" ht="9" customHeight="1">
      <c r="A94" s="70"/>
      <c r="B94" s="63" t="s">
        <v>30</v>
      </c>
      <c r="C94" s="64"/>
      <c r="D94" s="65">
        <v>0</v>
      </c>
      <c r="E94" s="65">
        <v>0</v>
      </c>
      <c r="F94" s="65">
        <v>0</v>
      </c>
      <c r="G94" s="337"/>
    </row>
    <row r="95" spans="1:9" ht="9" customHeight="1">
      <c r="A95" s="71"/>
      <c r="B95" s="67" t="s">
        <v>30</v>
      </c>
      <c r="C95" s="68"/>
      <c r="D95" s="69">
        <v>0</v>
      </c>
      <c r="E95" s="69">
        <v>0</v>
      </c>
      <c r="F95" s="69">
        <v>0</v>
      </c>
      <c r="G95" s="338"/>
    </row>
    <row r="96" spans="1:9" ht="9" customHeight="1">
      <c r="A96" s="70">
        <v>44839</v>
      </c>
      <c r="B96" s="63" t="s">
        <v>31</v>
      </c>
      <c r="C96" s="64">
        <f>D70</f>
        <v>0</v>
      </c>
      <c r="D96" s="65">
        <f>C70</f>
        <v>0</v>
      </c>
      <c r="E96" s="65">
        <f>G70</f>
        <v>0</v>
      </c>
      <c r="F96" s="65">
        <f>I70</f>
        <v>0</v>
      </c>
      <c r="G96" s="336">
        <f>(F96*$D$5)+(E97*$D$5)+(E98*$D$60)</f>
        <v>0</v>
      </c>
    </row>
    <row r="97" spans="1:7" ht="9" customHeight="1">
      <c r="A97" s="70"/>
      <c r="B97" s="63" t="s">
        <v>31</v>
      </c>
      <c r="C97" s="64"/>
      <c r="D97" s="65">
        <v>0</v>
      </c>
      <c r="E97" s="65">
        <v>0</v>
      </c>
      <c r="F97" s="65">
        <v>0</v>
      </c>
      <c r="G97" s="337"/>
    </row>
    <row r="98" spans="1:7" ht="9" customHeight="1">
      <c r="A98" s="71"/>
      <c r="B98" s="67" t="s">
        <v>31</v>
      </c>
      <c r="C98" s="68"/>
      <c r="D98" s="69">
        <v>0</v>
      </c>
      <c r="E98" s="69">
        <v>0</v>
      </c>
      <c r="F98" s="69">
        <v>0</v>
      </c>
      <c r="G98" s="338"/>
    </row>
    <row r="99" spans="1:7" ht="9" customHeight="1">
      <c r="A99" s="70">
        <v>44839</v>
      </c>
      <c r="B99" s="63" t="s">
        <v>32</v>
      </c>
      <c r="C99" s="64">
        <f>D83</f>
        <v>0</v>
      </c>
      <c r="D99" s="65">
        <f>C83</f>
        <v>0</v>
      </c>
      <c r="E99" s="65">
        <f>G83</f>
        <v>0</v>
      </c>
      <c r="F99" s="65">
        <f>I83</f>
        <v>0</v>
      </c>
      <c r="G99" s="336">
        <f>(F99*$D$5)+(E100*$D$5)+(E101*$D$60)</f>
        <v>0</v>
      </c>
    </row>
    <row r="100" spans="1:7" ht="9" customHeight="1">
      <c r="A100" s="70"/>
      <c r="B100" s="63" t="s">
        <v>32</v>
      </c>
      <c r="C100" s="64"/>
      <c r="D100" s="65">
        <v>0</v>
      </c>
      <c r="E100" s="65">
        <v>0</v>
      </c>
      <c r="F100" s="65">
        <v>0</v>
      </c>
      <c r="G100" s="337"/>
    </row>
    <row r="101" spans="1:7" ht="9" customHeight="1" thickBot="1">
      <c r="A101" s="72"/>
      <c r="B101" s="109" t="s">
        <v>32</v>
      </c>
      <c r="C101" s="110"/>
      <c r="D101" s="95">
        <v>0</v>
      </c>
      <c r="E101" s="95">
        <v>0</v>
      </c>
      <c r="F101" s="95">
        <v>0</v>
      </c>
      <c r="G101" s="339"/>
    </row>
    <row r="102" spans="1:7" ht="3" customHeight="1" thickTop="1"/>
    <row r="103" spans="1:7" ht="9" customHeight="1">
      <c r="C103" s="2" t="s">
        <v>150</v>
      </c>
      <c r="D103" s="50"/>
      <c r="E103" s="50">
        <f>SUM(E90:E101)</f>
        <v>0</v>
      </c>
      <c r="F103" s="2">
        <f>SUM(F90:F101)</f>
        <v>0</v>
      </c>
      <c r="G103" s="2">
        <f>SUM(G90:G101)</f>
        <v>0</v>
      </c>
    </row>
  </sheetData>
  <mergeCells count="51">
    <mergeCell ref="G93:G95"/>
    <mergeCell ref="G96:G98"/>
    <mergeCell ref="G99:G101"/>
    <mergeCell ref="A10:C10"/>
    <mergeCell ref="A88:A89"/>
    <mergeCell ref="B88:B89"/>
    <mergeCell ref="C88:C89"/>
    <mergeCell ref="D88:D89"/>
    <mergeCell ref="E88:E89"/>
    <mergeCell ref="G88:G89"/>
    <mergeCell ref="A87:G87"/>
    <mergeCell ref="D30:E30"/>
    <mergeCell ref="D31:E31"/>
    <mergeCell ref="C35:H38"/>
    <mergeCell ref="G90:G92"/>
    <mergeCell ref="A19:C19"/>
    <mergeCell ref="A2:C2"/>
    <mergeCell ref="A1:C1"/>
    <mergeCell ref="A9:C9"/>
    <mergeCell ref="A18:C18"/>
    <mergeCell ref="A17:C17"/>
    <mergeCell ref="A16:C16"/>
    <mergeCell ref="A15:C15"/>
    <mergeCell ref="A14:C14"/>
    <mergeCell ref="A13:C13"/>
    <mergeCell ref="A12:C12"/>
    <mergeCell ref="A11:C11"/>
    <mergeCell ref="A7:C7"/>
    <mergeCell ref="A6:C6"/>
    <mergeCell ref="A5:C5"/>
    <mergeCell ref="A4:C4"/>
    <mergeCell ref="A3:C3"/>
    <mergeCell ref="D1:F1"/>
    <mergeCell ref="D2:F2"/>
    <mergeCell ref="D3:F3"/>
    <mergeCell ref="D4:F4"/>
    <mergeCell ref="D5:F5"/>
    <mergeCell ref="F88:F89"/>
    <mergeCell ref="C48:H51"/>
    <mergeCell ref="D43:E43"/>
    <mergeCell ref="D6:F6"/>
    <mergeCell ref="D7:F7"/>
    <mergeCell ref="D70:E70"/>
    <mergeCell ref="C74:H77"/>
    <mergeCell ref="D82:E82"/>
    <mergeCell ref="D83:E83"/>
    <mergeCell ref="D44:E44"/>
    <mergeCell ref="D56:E56"/>
    <mergeCell ref="D57:E57"/>
    <mergeCell ref="C61:H64"/>
    <mergeCell ref="D69:E69"/>
  </mergeCells>
  <pageMargins left="0.7" right="0.7" top="0.75" bottom="0.75" header="0.3" footer="0.3"/>
  <pageSetup scale="84" orientation="landscape" verticalDpi="1200" r:id="rId1"/>
  <headerFooter>
    <oddHeader>&amp;A</oddHeader>
    <oddFooter>Page &amp;P of &amp;N</oddFooter>
  </headerFooter>
  <rowBreaks count="1" manualBreakCount="1">
    <brk id="4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5259-DD87-43FE-867C-94C08DCAC8A4}">
  <dimension ref="A1:H59"/>
  <sheetViews>
    <sheetView view="pageBreakPreview" topLeftCell="A47" zoomScale="150" zoomScaleNormal="100" zoomScaleSheetLayoutView="150" workbookViewId="0">
      <selection activeCell="E58" sqref="E58"/>
    </sheetView>
  </sheetViews>
  <sheetFormatPr defaultRowHeight="15"/>
  <cols>
    <col min="3" max="3" width="12.28515625" customWidth="1"/>
    <col min="4" max="4" width="10.140625" customWidth="1"/>
    <col min="7" max="7" width="10.42578125" bestFit="1" customWidth="1"/>
    <col min="8" max="8" width="12.28515625" customWidth="1"/>
  </cols>
  <sheetData>
    <row r="1" spans="1:8">
      <c r="A1" s="326" t="s">
        <v>0</v>
      </c>
      <c r="B1" s="327"/>
      <c r="C1" s="328"/>
      <c r="D1" s="319" t="s">
        <v>26</v>
      </c>
      <c r="E1" s="320"/>
      <c r="F1" s="320"/>
    </row>
    <row r="2" spans="1:8">
      <c r="A2" s="326" t="s">
        <v>2</v>
      </c>
      <c r="B2" s="327"/>
      <c r="C2" s="328"/>
      <c r="D2" s="325">
        <v>44839</v>
      </c>
      <c r="E2" s="320"/>
      <c r="F2" s="320"/>
    </row>
    <row r="3" spans="1:8">
      <c r="A3" s="326" t="s">
        <v>21</v>
      </c>
      <c r="B3" s="327"/>
      <c r="C3" s="328"/>
      <c r="D3" s="319">
        <f>SPILL!B15</f>
        <v>0</v>
      </c>
      <c r="E3" s="320"/>
      <c r="F3" s="320"/>
    </row>
    <row r="4" spans="1:8">
      <c r="A4" s="326" t="s">
        <v>22</v>
      </c>
      <c r="B4" s="327"/>
      <c r="C4" s="328"/>
      <c r="D4" s="319" t="s">
        <v>27</v>
      </c>
      <c r="E4" s="320"/>
      <c r="F4" s="320"/>
    </row>
    <row r="5" spans="1:8">
      <c r="A5" s="326" t="s">
        <v>1</v>
      </c>
      <c r="B5" s="327"/>
      <c r="C5" s="328"/>
      <c r="D5" s="319">
        <f>'Overview Start Here (1)'!G6</f>
        <v>0</v>
      </c>
      <c r="E5" s="320"/>
      <c r="F5" s="320"/>
    </row>
    <row r="6" spans="1:8">
      <c r="A6" s="326" t="s">
        <v>23</v>
      </c>
      <c r="B6" s="327"/>
      <c r="C6" s="328"/>
      <c r="D6" s="319" t="s">
        <v>242</v>
      </c>
      <c r="E6" s="320"/>
      <c r="F6" s="320"/>
    </row>
    <row r="7" spans="1:8">
      <c r="A7" s="326" t="s">
        <v>24</v>
      </c>
      <c r="B7" s="327"/>
      <c r="C7" s="328"/>
      <c r="D7" s="321" t="str">
        <f>IF('Overview Start Here (1)'!H17="", "No-till","Conventional Tillage")</f>
        <v>No-till</v>
      </c>
      <c r="E7" s="322"/>
      <c r="F7" s="322"/>
    </row>
    <row r="8" spans="1:8" ht="15.75" thickBot="1"/>
    <row r="9" spans="1:8" ht="16.5" thickTop="1" thickBot="1">
      <c r="A9" s="369" t="s">
        <v>268</v>
      </c>
      <c r="B9" s="370"/>
      <c r="C9" s="370"/>
      <c r="D9" s="371"/>
      <c r="E9" s="370"/>
      <c r="F9" s="370"/>
      <c r="G9" s="370"/>
      <c r="H9" s="372"/>
    </row>
    <row r="10" spans="1:8" ht="23.25" thickTop="1">
      <c r="A10" s="373" t="s">
        <v>127</v>
      </c>
      <c r="B10" s="374"/>
      <c r="C10" s="374"/>
      <c r="D10" s="111" t="s">
        <v>128</v>
      </c>
      <c r="E10" s="112" t="s">
        <v>134</v>
      </c>
      <c r="F10" s="51" t="s">
        <v>130</v>
      </c>
      <c r="G10" s="52" t="s">
        <v>136</v>
      </c>
      <c r="H10" s="113" t="s">
        <v>131</v>
      </c>
    </row>
    <row r="11" spans="1:8">
      <c r="A11" s="379" t="s">
        <v>203</v>
      </c>
      <c r="B11" s="380"/>
      <c r="C11" s="380"/>
      <c r="D11" s="114" t="s">
        <v>129</v>
      </c>
      <c r="E11" s="115" t="s">
        <v>135</v>
      </c>
      <c r="F11" s="116" t="s">
        <v>132</v>
      </c>
      <c r="G11" s="117">
        <v>11500</v>
      </c>
      <c r="H11" s="118">
        <v>18</v>
      </c>
    </row>
    <row r="12" spans="1:8">
      <c r="A12" s="377" t="s">
        <v>262</v>
      </c>
      <c r="B12" s="378"/>
      <c r="C12" s="378"/>
      <c r="D12" s="114" t="s">
        <v>129</v>
      </c>
      <c r="E12" s="114" t="s">
        <v>129</v>
      </c>
      <c r="F12" s="116" t="s">
        <v>132</v>
      </c>
      <c r="G12" s="119">
        <v>11500</v>
      </c>
      <c r="H12" s="120">
        <v>21</v>
      </c>
    </row>
    <row r="13" spans="1:8">
      <c r="A13" s="377" t="s">
        <v>133</v>
      </c>
      <c r="B13" s="378"/>
      <c r="C13" s="378"/>
      <c r="D13" s="114" t="s">
        <v>129</v>
      </c>
      <c r="E13" s="114" t="s">
        <v>135</v>
      </c>
      <c r="F13" s="116" t="s">
        <v>132</v>
      </c>
      <c r="G13" s="119">
        <v>11500</v>
      </c>
      <c r="H13" s="120">
        <v>18</v>
      </c>
    </row>
    <row r="14" spans="1:8">
      <c r="A14" s="377" t="s">
        <v>204</v>
      </c>
      <c r="B14" s="378"/>
      <c r="C14" s="378"/>
      <c r="D14" s="114" t="s">
        <v>129</v>
      </c>
      <c r="E14" s="114" t="s">
        <v>129</v>
      </c>
      <c r="F14" s="116" t="s">
        <v>132</v>
      </c>
      <c r="G14" s="119">
        <v>11500</v>
      </c>
      <c r="H14" s="120">
        <v>21</v>
      </c>
    </row>
    <row r="15" spans="1:8">
      <c r="A15" s="381" t="s">
        <v>205</v>
      </c>
      <c r="B15" s="382"/>
      <c r="C15" s="382"/>
      <c r="D15" s="114" t="s">
        <v>129</v>
      </c>
      <c r="E15" s="121" t="s">
        <v>135</v>
      </c>
      <c r="F15" s="116" t="s">
        <v>132</v>
      </c>
      <c r="G15" s="122">
        <v>11500</v>
      </c>
      <c r="H15" s="120">
        <v>18</v>
      </c>
    </row>
    <row r="16" spans="1:8" ht="15.75" thickBot="1">
      <c r="A16" s="375" t="s">
        <v>284</v>
      </c>
      <c r="B16" s="376"/>
      <c r="C16" s="376"/>
      <c r="D16" s="123" t="s">
        <v>129</v>
      </c>
      <c r="E16" s="123" t="s">
        <v>129</v>
      </c>
      <c r="F16" s="124" t="s">
        <v>132</v>
      </c>
      <c r="G16" s="125">
        <v>11500</v>
      </c>
      <c r="H16" s="275">
        <v>21</v>
      </c>
    </row>
    <row r="17" spans="1:8" ht="15.75" thickTop="1">
      <c r="A17" s="180" t="s">
        <v>206</v>
      </c>
      <c r="B17" s="1"/>
      <c r="C17" s="1"/>
      <c r="D17" s="73"/>
      <c r="E17" s="73"/>
      <c r="F17" s="50"/>
      <c r="G17" s="164"/>
      <c r="H17" s="165"/>
    </row>
    <row r="19" spans="1:8">
      <c r="B19" t="s">
        <v>306</v>
      </c>
    </row>
    <row r="20" spans="1:8">
      <c r="B20" t="s">
        <v>138</v>
      </c>
      <c r="E20" t="s">
        <v>139</v>
      </c>
      <c r="F20" s="211"/>
    </row>
    <row r="21" spans="1:8">
      <c r="E21" t="s">
        <v>140</v>
      </c>
      <c r="F21" s="211"/>
    </row>
    <row r="23" spans="1:8">
      <c r="B23" t="s">
        <v>307</v>
      </c>
    </row>
    <row r="24" spans="1:8">
      <c r="C24" s="355"/>
      <c r="D24" s="356"/>
      <c r="E24" s="356"/>
      <c r="F24" s="356"/>
      <c r="G24" s="356"/>
      <c r="H24" s="357"/>
    </row>
    <row r="25" spans="1:8">
      <c r="C25" s="358"/>
      <c r="D25" s="359"/>
      <c r="E25" s="359"/>
      <c r="F25" s="359"/>
      <c r="G25" s="359"/>
      <c r="H25" s="360"/>
    </row>
    <row r="26" spans="1:8">
      <c r="C26" s="358"/>
      <c r="D26" s="359"/>
      <c r="E26" s="359"/>
      <c r="F26" s="359"/>
      <c r="G26" s="359"/>
      <c r="H26" s="360"/>
    </row>
    <row r="27" spans="1:8">
      <c r="C27" s="358"/>
      <c r="D27" s="359"/>
      <c r="E27" s="359"/>
      <c r="F27" s="359"/>
      <c r="G27" s="359"/>
      <c r="H27" s="360"/>
    </row>
    <row r="28" spans="1:8">
      <c r="C28" s="361"/>
      <c r="D28" s="362"/>
      <c r="E28" s="362"/>
      <c r="F28" s="362"/>
      <c r="G28" s="362"/>
      <c r="H28" s="363"/>
    </row>
    <row r="30" spans="1:8">
      <c r="B30" t="s">
        <v>305</v>
      </c>
    </row>
    <row r="31" spans="1:8">
      <c r="C31" s="364"/>
      <c r="D31" s="365"/>
      <c r="E31" s="365"/>
      <c r="F31" s="366"/>
    </row>
    <row r="33" spans="2:8">
      <c r="B33" t="s">
        <v>332</v>
      </c>
    </row>
    <row r="34" spans="2:8">
      <c r="C34" s="355"/>
      <c r="D34" s="356"/>
      <c r="E34" s="356"/>
      <c r="F34" s="356"/>
      <c r="G34" s="356"/>
      <c r="H34" s="357"/>
    </row>
    <row r="35" spans="2:8">
      <c r="C35" s="358"/>
      <c r="D35" s="359"/>
      <c r="E35" s="359"/>
      <c r="F35" s="359"/>
      <c r="G35" s="359"/>
      <c r="H35" s="360"/>
    </row>
    <row r="36" spans="2:8">
      <c r="C36" s="358"/>
      <c r="D36" s="359"/>
      <c r="E36" s="359"/>
      <c r="F36" s="359"/>
      <c r="G36" s="359"/>
      <c r="H36" s="360"/>
    </row>
    <row r="37" spans="2:8">
      <c r="C37" s="358"/>
      <c r="D37" s="359"/>
      <c r="E37" s="359"/>
      <c r="F37" s="359"/>
      <c r="G37" s="359"/>
      <c r="H37" s="360"/>
    </row>
    <row r="38" spans="2:8">
      <c r="C38" s="361"/>
      <c r="D38" s="362"/>
      <c r="E38" s="362"/>
      <c r="F38" s="362"/>
      <c r="G38" s="362"/>
      <c r="H38" s="363"/>
    </row>
    <row r="39" spans="2:8">
      <c r="C39" s="126"/>
    </row>
    <row r="40" spans="2:8">
      <c r="B40" t="s">
        <v>316</v>
      </c>
      <c r="C40" s="126"/>
    </row>
    <row r="41" spans="2:8">
      <c r="C41" s="126"/>
    </row>
    <row r="42" spans="2:8" ht="30">
      <c r="C42" s="128" t="s">
        <v>147</v>
      </c>
      <c r="D42" s="128" t="s">
        <v>145</v>
      </c>
      <c r="E42" s="129" t="s">
        <v>146</v>
      </c>
    </row>
    <row r="43" spans="2:8">
      <c r="C43" s="215"/>
      <c r="D43" s="216"/>
      <c r="E43" s="216"/>
    </row>
    <row r="44" spans="2:8">
      <c r="C44" s="245"/>
      <c r="D44" s="246"/>
      <c r="E44" s="246"/>
    </row>
    <row r="45" spans="2:8">
      <c r="B45" t="s">
        <v>334</v>
      </c>
      <c r="C45" s="245"/>
      <c r="D45" s="246"/>
      <c r="E45" s="246"/>
    </row>
    <row r="47" spans="2:8" ht="46.5" customHeight="1">
      <c r="C47" s="128" t="s">
        <v>148</v>
      </c>
      <c r="D47" s="128" t="s">
        <v>146</v>
      </c>
      <c r="E47" s="127" t="s">
        <v>149</v>
      </c>
    </row>
    <row r="48" spans="2:8">
      <c r="C48" s="215"/>
      <c r="D48" s="130">
        <f>E43</f>
        <v>0</v>
      </c>
      <c r="E48" s="216"/>
    </row>
    <row r="50" spans="1:8">
      <c r="B50" t="s">
        <v>335</v>
      </c>
    </row>
    <row r="51" spans="1:8">
      <c r="C51" s="215"/>
    </row>
    <row r="53" spans="1:8">
      <c r="B53" t="s">
        <v>315</v>
      </c>
    </row>
    <row r="54" spans="1:8">
      <c r="C54" s="367"/>
      <c r="D54" s="368"/>
    </row>
    <row r="55" spans="1:8" ht="15.75" thickBot="1"/>
    <row r="56" spans="1:8" ht="16.5" thickTop="1" thickBot="1">
      <c r="A56" s="369" t="s">
        <v>126</v>
      </c>
      <c r="B56" s="370"/>
      <c r="C56" s="370"/>
      <c r="D56" s="370"/>
      <c r="E56" s="370"/>
      <c r="F56" s="370"/>
      <c r="G56" s="370"/>
      <c r="H56" s="372"/>
    </row>
    <row r="57" spans="1:8" ht="23.25" thickTop="1">
      <c r="A57" s="373" t="s">
        <v>125</v>
      </c>
      <c r="B57" s="374"/>
      <c r="C57" s="374"/>
      <c r="D57" s="51" t="s">
        <v>67</v>
      </c>
      <c r="E57" s="51" t="s">
        <v>68</v>
      </c>
      <c r="F57" s="52" t="s">
        <v>69</v>
      </c>
      <c r="G57" s="53" t="s">
        <v>70</v>
      </c>
      <c r="H57" s="54" t="s">
        <v>66</v>
      </c>
    </row>
    <row r="58" spans="1:8" ht="15.75" thickBot="1">
      <c r="A58" s="383" t="s">
        <v>204</v>
      </c>
      <c r="B58" s="384"/>
      <c r="C58" s="385"/>
      <c r="D58" s="106">
        <f>E43</f>
        <v>0</v>
      </c>
      <c r="E58" s="107">
        <f>C48</f>
        <v>0</v>
      </c>
      <c r="F58" s="108">
        <f>E48</f>
        <v>0</v>
      </c>
      <c r="G58" s="48">
        <f>D5</f>
        <v>0</v>
      </c>
      <c r="H58" s="49">
        <f>F58*G58</f>
        <v>0</v>
      </c>
    </row>
    <row r="59" spans="1:8" ht="15.75" thickTop="1"/>
  </sheetData>
  <mergeCells count="29">
    <mergeCell ref="A56:H56"/>
    <mergeCell ref="A57:C57"/>
    <mergeCell ref="A58:C58"/>
    <mergeCell ref="A1:C1"/>
    <mergeCell ref="D1:F1"/>
    <mergeCell ref="A2:C2"/>
    <mergeCell ref="D2:F2"/>
    <mergeCell ref="A3:C3"/>
    <mergeCell ref="D3:F3"/>
    <mergeCell ref="A7:C7"/>
    <mergeCell ref="D7:F7"/>
    <mergeCell ref="A4:C4"/>
    <mergeCell ref="D4:F4"/>
    <mergeCell ref="A5:C5"/>
    <mergeCell ref="D5:F5"/>
    <mergeCell ref="A6:C6"/>
    <mergeCell ref="D6:F6"/>
    <mergeCell ref="C24:H28"/>
    <mergeCell ref="C31:F31"/>
    <mergeCell ref="C54:D54"/>
    <mergeCell ref="A9:H9"/>
    <mergeCell ref="A10:C10"/>
    <mergeCell ref="A16:C16"/>
    <mergeCell ref="A12:C12"/>
    <mergeCell ref="A11:C11"/>
    <mergeCell ref="A13:C13"/>
    <mergeCell ref="A14:C14"/>
    <mergeCell ref="A15:C15"/>
    <mergeCell ref="C34:H38"/>
  </mergeCells>
  <pageMargins left="0.7" right="0.7" top="0.75" bottom="0.75" header="0.3" footer="0.3"/>
  <pageSetup scale="89" orientation="landscape" verticalDpi="1200" r:id="rId1"/>
  <headerFooter>
    <oddHeader>&amp;C&amp;A</oddHeader>
    <oddFooter>Page &amp;P of &amp;N</oddFooter>
  </headerFooter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7BF36-FA22-4AD5-B20A-755900B6B1BD}">
  <dimension ref="A1:K88"/>
  <sheetViews>
    <sheetView tabSelected="1" view="pageLayout" topLeftCell="A66" zoomScale="175" zoomScaleNormal="120" zoomScaleSheetLayoutView="150" zoomScalePageLayoutView="175" workbookViewId="0">
      <selection activeCell="I74" sqref="I74"/>
    </sheetView>
  </sheetViews>
  <sheetFormatPr defaultRowHeight="9" customHeight="1"/>
  <cols>
    <col min="1" max="2" width="9.140625" style="1"/>
    <col min="3" max="3" width="10.28515625" style="1" customWidth="1"/>
    <col min="4" max="4" width="7.5703125" style="1" customWidth="1"/>
    <col min="5" max="5" width="9.85546875" style="1" customWidth="1"/>
    <col min="6" max="6" width="10.28515625" style="1" customWidth="1"/>
    <col min="7" max="7" width="13.7109375" style="1" customWidth="1"/>
    <col min="8" max="8" width="9" style="1" customWidth="1"/>
    <col min="9" max="9" width="14" style="1" customWidth="1"/>
    <col min="10" max="10" width="7.28515625" style="1" customWidth="1"/>
    <col min="11" max="16384" width="9.140625" style="1"/>
  </cols>
  <sheetData>
    <row r="1" spans="1:11" ht="14.25" customHeight="1">
      <c r="A1" s="326" t="s">
        <v>0</v>
      </c>
      <c r="B1" s="327"/>
      <c r="C1" s="328"/>
      <c r="D1" s="319" t="s">
        <v>26</v>
      </c>
      <c r="E1" s="320"/>
      <c r="F1" s="320"/>
      <c r="J1" s="32"/>
      <c r="K1" s="32"/>
    </row>
    <row r="2" spans="1:11" ht="15" customHeight="1">
      <c r="A2" s="326" t="s">
        <v>2</v>
      </c>
      <c r="B2" s="327"/>
      <c r="C2" s="328"/>
      <c r="D2" s="325">
        <v>44839</v>
      </c>
      <c r="E2" s="320"/>
      <c r="F2" s="320"/>
      <c r="J2" s="10"/>
      <c r="K2" s="10"/>
    </row>
    <row r="3" spans="1:11" ht="9" customHeight="1">
      <c r="A3" s="326" t="s">
        <v>21</v>
      </c>
      <c r="B3" s="327"/>
      <c r="C3" s="328"/>
      <c r="D3" s="319">
        <f>SPILL!B15</f>
        <v>0</v>
      </c>
      <c r="E3" s="320"/>
      <c r="F3" s="320"/>
    </row>
    <row r="4" spans="1:11" ht="9" customHeight="1">
      <c r="A4" s="326" t="s">
        <v>22</v>
      </c>
      <c r="B4" s="327"/>
      <c r="C4" s="328"/>
      <c r="D4" s="319" t="s">
        <v>27</v>
      </c>
      <c r="E4" s="320"/>
      <c r="F4" s="320"/>
    </row>
    <row r="5" spans="1:11" ht="9" customHeight="1">
      <c r="A5" s="326" t="s">
        <v>1</v>
      </c>
      <c r="B5" s="327"/>
      <c r="C5" s="328"/>
      <c r="D5" s="319">
        <f>'Overview Start Here (1)'!G6</f>
        <v>0</v>
      </c>
      <c r="E5" s="320"/>
      <c r="F5" s="320"/>
    </row>
    <row r="6" spans="1:11" ht="9" customHeight="1">
      <c r="A6" s="326" t="s">
        <v>23</v>
      </c>
      <c r="B6" s="327"/>
      <c r="C6" s="328"/>
      <c r="D6" s="319" t="s">
        <v>242</v>
      </c>
      <c r="E6" s="320"/>
      <c r="F6" s="320"/>
    </row>
    <row r="7" spans="1:11" ht="14.25" customHeight="1">
      <c r="A7" s="333" t="s">
        <v>24</v>
      </c>
      <c r="B7" s="334"/>
      <c r="C7" s="334"/>
      <c r="D7" s="321" t="str">
        <f>IF('Overview Start Here (1)'!H17="", "No-till","Conventional Tillage")</f>
        <v>No-till</v>
      </c>
      <c r="E7" s="322"/>
      <c r="F7" s="322"/>
      <c r="J7" s="32"/>
      <c r="K7" s="32"/>
    </row>
    <row r="8" spans="1:11" ht="15.75" customHeight="1" thickBot="1"/>
    <row r="9" spans="1:11" ht="12" customHeight="1" thickTop="1" thickBot="1">
      <c r="A9" s="389" t="s">
        <v>79</v>
      </c>
      <c r="B9" s="390"/>
      <c r="C9" s="390"/>
      <c r="D9" s="391"/>
    </row>
    <row r="10" spans="1:11" ht="9" customHeight="1" thickTop="1">
      <c r="A10" s="251" t="s">
        <v>5</v>
      </c>
      <c r="B10" s="252" t="s">
        <v>137</v>
      </c>
      <c r="C10" s="252" t="s">
        <v>74</v>
      </c>
      <c r="D10" s="253" t="s">
        <v>75</v>
      </c>
    </row>
    <row r="11" spans="1:11" ht="9" customHeight="1">
      <c r="A11" s="254" t="s">
        <v>59</v>
      </c>
      <c r="B11" s="255" t="s">
        <v>76</v>
      </c>
      <c r="C11" s="256">
        <v>530</v>
      </c>
      <c r="D11" s="257" t="s">
        <v>10</v>
      </c>
    </row>
    <row r="12" spans="1:11" ht="9" customHeight="1">
      <c r="A12" s="258" t="s">
        <v>77</v>
      </c>
      <c r="B12" s="64" t="s">
        <v>76</v>
      </c>
      <c r="C12" s="259">
        <v>450</v>
      </c>
      <c r="D12" s="91" t="s">
        <v>10</v>
      </c>
    </row>
    <row r="13" spans="1:11" ht="9.75" customHeight="1" thickBot="1">
      <c r="A13" s="260" t="s">
        <v>78</v>
      </c>
      <c r="B13" s="110" t="s">
        <v>151</v>
      </c>
      <c r="C13" s="261">
        <v>140</v>
      </c>
      <c r="D13" s="262" t="s">
        <v>10</v>
      </c>
    </row>
    <row r="14" spans="1:11" ht="10.5" customHeight="1" thickTop="1"/>
    <row r="15" spans="1:11" ht="9" customHeight="1">
      <c r="B15" s="3" t="s">
        <v>336</v>
      </c>
    </row>
    <row r="17" spans="2:10" ht="9" customHeight="1">
      <c r="C17" s="1" t="s">
        <v>80</v>
      </c>
      <c r="D17" s="392"/>
      <c r="E17" s="392"/>
      <c r="F17" s="392"/>
      <c r="G17" s="392"/>
    </row>
    <row r="18" spans="2:10" ht="9" customHeight="1">
      <c r="C18" s="1" t="s">
        <v>81</v>
      </c>
      <c r="D18" s="392"/>
      <c r="E18" s="392"/>
      <c r="F18" s="392"/>
      <c r="G18" s="392"/>
    </row>
    <row r="19" spans="2:10" ht="3.2" customHeight="1"/>
    <row r="21" spans="2:10" ht="9" customHeight="1">
      <c r="B21" s="3" t="s">
        <v>340</v>
      </c>
    </row>
    <row r="23" spans="2:10" ht="9" customHeight="1">
      <c r="C23" s="317"/>
      <c r="D23" s="317"/>
      <c r="E23" s="317"/>
      <c r="F23" s="317"/>
      <c r="G23" s="317"/>
      <c r="H23" s="317"/>
    </row>
    <row r="24" spans="2:10" ht="9" customHeight="1">
      <c r="C24" s="317"/>
      <c r="D24" s="317"/>
      <c r="E24" s="317"/>
      <c r="F24" s="317"/>
      <c r="G24" s="317"/>
      <c r="H24" s="317"/>
    </row>
    <row r="25" spans="2:10" ht="9" customHeight="1">
      <c r="C25" s="317"/>
      <c r="D25" s="317"/>
      <c r="E25" s="317"/>
      <c r="F25" s="317"/>
      <c r="G25" s="317"/>
      <c r="H25" s="317"/>
    </row>
    <row r="26" spans="2:10" ht="9" customHeight="1">
      <c r="C26" s="317"/>
      <c r="D26" s="317"/>
      <c r="E26" s="317"/>
      <c r="F26" s="317"/>
      <c r="G26" s="317"/>
      <c r="H26" s="317"/>
    </row>
    <row r="28" spans="2:10" ht="9" customHeight="1">
      <c r="B28" s="3" t="s">
        <v>337</v>
      </c>
    </row>
    <row r="29" spans="2:10" ht="9.75" customHeight="1">
      <c r="B29" s="3"/>
      <c r="C29" s="47" t="s">
        <v>339</v>
      </c>
    </row>
    <row r="31" spans="2:10" ht="39" customHeight="1">
      <c r="C31" s="10" t="s">
        <v>82</v>
      </c>
      <c r="D31" s="10" t="s">
        <v>83</v>
      </c>
      <c r="E31" s="10" t="s">
        <v>84</v>
      </c>
      <c r="F31" s="10" t="s">
        <v>115</v>
      </c>
      <c r="G31" s="10" t="s">
        <v>282</v>
      </c>
      <c r="H31" s="393" t="s">
        <v>89</v>
      </c>
      <c r="I31" s="393"/>
      <c r="J31" s="393"/>
    </row>
    <row r="32" spans="2:10" ht="9" customHeight="1">
      <c r="C32" s="212"/>
      <c r="D32" s="212"/>
      <c r="E32" s="213"/>
      <c r="F32" s="212"/>
      <c r="G32" s="213"/>
    </row>
    <row r="34" spans="2:10" ht="9" customHeight="1">
      <c r="B34" s="3" t="s">
        <v>341</v>
      </c>
    </row>
    <row r="36" spans="2:10" ht="9" customHeight="1">
      <c r="C36" s="317"/>
      <c r="D36" s="317"/>
      <c r="E36" s="317"/>
      <c r="F36" s="317"/>
      <c r="G36" s="317"/>
      <c r="H36" s="317"/>
    </row>
    <row r="37" spans="2:10" ht="9" customHeight="1">
      <c r="C37" s="317"/>
      <c r="D37" s="317"/>
      <c r="E37" s="317"/>
      <c r="F37" s="317"/>
      <c r="G37" s="317"/>
      <c r="H37" s="317"/>
    </row>
    <row r="38" spans="2:10" ht="9" customHeight="1">
      <c r="C38" s="317"/>
      <c r="D38" s="317"/>
      <c r="E38" s="317"/>
      <c r="F38" s="317"/>
      <c r="G38" s="317"/>
      <c r="H38" s="317"/>
    </row>
    <row r="39" spans="2:10" ht="9" customHeight="1">
      <c r="C39" s="317"/>
      <c r="D39" s="317"/>
      <c r="E39" s="317"/>
      <c r="F39" s="317"/>
      <c r="G39" s="317"/>
      <c r="H39" s="317"/>
    </row>
    <row r="40" spans="2:10" ht="9" customHeight="1">
      <c r="C40" s="287"/>
      <c r="D40" s="287"/>
      <c r="E40" s="287"/>
      <c r="F40" s="287"/>
      <c r="G40" s="287"/>
      <c r="H40" s="287"/>
    </row>
    <row r="41" spans="2:10" ht="9" customHeight="1">
      <c r="B41" s="3" t="s">
        <v>338</v>
      </c>
    </row>
    <row r="42" spans="2:10" ht="10.5" customHeight="1">
      <c r="B42" s="3"/>
      <c r="C42" s="47" t="s">
        <v>339</v>
      </c>
    </row>
    <row r="44" spans="2:10" ht="36" customHeight="1">
      <c r="C44" s="10" t="s">
        <v>82</v>
      </c>
      <c r="D44" s="10" t="s">
        <v>83</v>
      </c>
      <c r="E44" s="10" t="s">
        <v>84</v>
      </c>
      <c r="F44" s="10" t="s">
        <v>115</v>
      </c>
      <c r="G44" s="10" t="s">
        <v>282</v>
      </c>
      <c r="H44" s="393" t="s">
        <v>89</v>
      </c>
      <c r="I44" s="393"/>
      <c r="J44" s="393"/>
    </row>
    <row r="45" spans="2:10" ht="9" customHeight="1">
      <c r="C45" s="212"/>
      <c r="D45" s="212"/>
      <c r="E45" s="213"/>
      <c r="F45" s="273"/>
      <c r="G45" s="213">
        <v>0</v>
      </c>
    </row>
    <row r="47" spans="2:10" ht="9" customHeight="1">
      <c r="B47" s="3" t="s">
        <v>310</v>
      </c>
    </row>
    <row r="49" spans="2:10" ht="9" customHeight="1">
      <c r="C49" s="1" t="s">
        <v>85</v>
      </c>
      <c r="D49" s="392"/>
      <c r="E49" s="392"/>
      <c r="F49" s="392"/>
    </row>
    <row r="50" spans="2:10" ht="9" customHeight="1">
      <c r="C50" s="1" t="s">
        <v>86</v>
      </c>
      <c r="D50" s="392"/>
      <c r="E50" s="392"/>
      <c r="F50" s="392"/>
    </row>
    <row r="51" spans="2:10" ht="9" customHeight="1">
      <c r="C51" s="1" t="s">
        <v>87</v>
      </c>
      <c r="D51" s="392"/>
      <c r="E51" s="392"/>
      <c r="F51" s="392"/>
    </row>
    <row r="52" spans="2:10" ht="9" customHeight="1">
      <c r="C52" s="1" t="s">
        <v>88</v>
      </c>
      <c r="D52" s="392"/>
      <c r="E52" s="392"/>
      <c r="F52" s="392"/>
    </row>
    <row r="54" spans="2:10" ht="9" customHeight="1">
      <c r="B54" s="3" t="s">
        <v>309</v>
      </c>
    </row>
    <row r="56" spans="2:10" ht="9" customHeight="1">
      <c r="C56" s="323"/>
      <c r="D56" s="323"/>
      <c r="E56" s="323"/>
      <c r="G56" s="131"/>
    </row>
    <row r="58" spans="2:10" ht="9" customHeight="1">
      <c r="B58" s="3" t="s">
        <v>90</v>
      </c>
    </row>
    <row r="59" spans="2:10" ht="9" customHeight="1">
      <c r="B59" s="3"/>
      <c r="C59" s="47" t="s">
        <v>339</v>
      </c>
    </row>
    <row r="61" spans="2:10" ht="22.5" customHeight="1">
      <c r="C61" s="10" t="s">
        <v>82</v>
      </c>
      <c r="D61" s="10" t="s">
        <v>83</v>
      </c>
      <c r="E61" s="10" t="s">
        <v>84</v>
      </c>
      <c r="F61" s="10" t="s">
        <v>283</v>
      </c>
      <c r="G61" s="10" t="s">
        <v>271</v>
      </c>
      <c r="H61" s="393" t="s">
        <v>89</v>
      </c>
      <c r="I61" s="393"/>
      <c r="J61" s="235"/>
    </row>
    <row r="62" spans="2:10" ht="9" customHeight="1">
      <c r="C62" s="212"/>
      <c r="D62" s="212"/>
      <c r="E62" s="213"/>
      <c r="F62" s="213"/>
      <c r="G62" s="213"/>
    </row>
    <row r="64" spans="2:10" ht="9" customHeight="1">
      <c r="B64" s="3" t="s">
        <v>113</v>
      </c>
    </row>
    <row r="66" spans="1:9" ht="9" customHeight="1">
      <c r="C66" s="317"/>
      <c r="D66" s="317"/>
      <c r="E66" s="317"/>
      <c r="F66" s="317"/>
      <c r="G66" s="317"/>
      <c r="H66" s="317"/>
    </row>
    <row r="67" spans="1:9" ht="9" customHeight="1">
      <c r="C67" s="317"/>
      <c r="D67" s="317"/>
      <c r="E67" s="317"/>
      <c r="F67" s="317"/>
      <c r="G67" s="317"/>
      <c r="H67" s="317"/>
    </row>
    <row r="68" spans="1:9" ht="9" customHeight="1">
      <c r="C68" s="317"/>
      <c r="D68" s="317"/>
      <c r="E68" s="317"/>
      <c r="F68" s="317"/>
      <c r="G68" s="317"/>
      <c r="H68" s="317"/>
    </row>
    <row r="69" spans="1:9" ht="9" customHeight="1">
      <c r="C69" s="317"/>
      <c r="D69" s="317"/>
      <c r="E69" s="317"/>
      <c r="F69" s="317"/>
      <c r="G69" s="317"/>
      <c r="H69" s="317"/>
    </row>
    <row r="71" spans="1:9" ht="9" customHeight="1" thickBot="1"/>
    <row r="72" spans="1:9" ht="9" customHeight="1" thickTop="1">
      <c r="A72" s="386" t="s">
        <v>52</v>
      </c>
      <c r="B72" s="387"/>
      <c r="C72" s="387"/>
      <c r="D72" s="387"/>
      <c r="E72" s="387"/>
      <c r="F72" s="387"/>
      <c r="G72" s="387"/>
      <c r="H72" s="387"/>
      <c r="I72" s="388"/>
    </row>
    <row r="73" spans="1:9" ht="32.25" customHeight="1">
      <c r="A73" s="33" t="s">
        <v>53</v>
      </c>
      <c r="B73" s="34" t="s">
        <v>5</v>
      </c>
      <c r="C73" s="35" t="s">
        <v>54</v>
      </c>
      <c r="D73" s="36" t="s">
        <v>50</v>
      </c>
      <c r="E73" s="35" t="s">
        <v>49</v>
      </c>
      <c r="F73" s="36" t="s">
        <v>55</v>
      </c>
      <c r="G73" s="35" t="s">
        <v>56</v>
      </c>
      <c r="H73" s="36" t="s">
        <v>57</v>
      </c>
      <c r="I73" s="37" t="s">
        <v>58</v>
      </c>
    </row>
    <row r="74" spans="1:9" ht="9" customHeight="1">
      <c r="A74" s="38"/>
      <c r="B74" s="24">
        <f>C62</f>
        <v>0</v>
      </c>
      <c r="C74" s="1" t="s">
        <v>51</v>
      </c>
      <c r="D74" s="13">
        <f>D62</f>
        <v>0</v>
      </c>
      <c r="E74" s="1">
        <f>D5</f>
        <v>0</v>
      </c>
      <c r="F74" s="13">
        <f>E74*D74</f>
        <v>0</v>
      </c>
      <c r="G74" s="7">
        <f>E62</f>
        <v>0</v>
      </c>
      <c r="H74" s="39">
        <f>F62</f>
        <v>0</v>
      </c>
      <c r="I74" s="40">
        <f>G62</f>
        <v>0</v>
      </c>
    </row>
    <row r="75" spans="1:9" ht="9" customHeight="1">
      <c r="A75" s="38"/>
      <c r="B75" s="24"/>
      <c r="D75" s="13"/>
      <c r="F75" s="13"/>
      <c r="G75" s="7">
        <f>E45</f>
        <v>0</v>
      </c>
      <c r="H75" s="39"/>
      <c r="I75" s="40"/>
    </row>
    <row r="76" spans="1:9" ht="9" customHeight="1" thickBot="1">
      <c r="A76" s="9" t="s">
        <v>28</v>
      </c>
      <c r="B76" s="42"/>
      <c r="C76" s="42"/>
      <c r="D76" s="104"/>
      <c r="E76" s="42"/>
      <c r="F76" s="105"/>
      <c r="G76" s="23">
        <f>SUM(G74:G75)</f>
        <v>0</v>
      </c>
      <c r="H76" s="43">
        <f>SUM(H74:H75)</f>
        <v>0</v>
      </c>
      <c r="I76" s="44">
        <f>SUM(I74:I75)</f>
        <v>0</v>
      </c>
    </row>
    <row r="77" spans="1:9" ht="9" customHeight="1" thickTop="1">
      <c r="A77" s="386" t="s">
        <v>60</v>
      </c>
      <c r="B77" s="387"/>
      <c r="C77" s="387"/>
      <c r="D77" s="387"/>
      <c r="E77" s="387"/>
      <c r="F77" s="387"/>
      <c r="G77" s="387"/>
      <c r="H77" s="387"/>
      <c r="I77" s="388"/>
    </row>
    <row r="78" spans="1:9" ht="32.25" customHeight="1">
      <c r="A78" s="33" t="s">
        <v>53</v>
      </c>
      <c r="B78" s="34" t="s">
        <v>5</v>
      </c>
      <c r="C78" s="35" t="s">
        <v>54</v>
      </c>
      <c r="D78" s="36" t="s">
        <v>50</v>
      </c>
      <c r="E78" s="35" t="s">
        <v>49</v>
      </c>
      <c r="F78" s="36" t="s">
        <v>55</v>
      </c>
      <c r="G78" s="35" t="s">
        <v>56</v>
      </c>
      <c r="H78" s="36" t="s">
        <v>57</v>
      </c>
      <c r="I78" s="45" t="s">
        <v>58</v>
      </c>
    </row>
    <row r="79" spans="1:9" ht="9" customHeight="1">
      <c r="A79" s="8"/>
      <c r="B79" s="24">
        <f>C32</f>
        <v>0</v>
      </c>
      <c r="C79" s="1" t="s">
        <v>51</v>
      </c>
      <c r="D79" s="13">
        <f>D32*F32</f>
        <v>0</v>
      </c>
      <c r="E79" s="1">
        <f>D5</f>
        <v>0</v>
      </c>
      <c r="F79" s="13">
        <f>E79*D79</f>
        <v>0</v>
      </c>
      <c r="G79" s="7">
        <f>E32</f>
        <v>0</v>
      </c>
      <c r="H79" s="39">
        <f>I79*E79</f>
        <v>0</v>
      </c>
      <c r="I79" s="40">
        <f>G32</f>
        <v>0</v>
      </c>
    </row>
    <row r="80" spans="1:9" ht="9" customHeight="1">
      <c r="A80" s="8"/>
      <c r="B80" s="24">
        <f>C45</f>
        <v>0</v>
      </c>
      <c r="C80" s="1" t="s">
        <v>51</v>
      </c>
      <c r="D80" s="13">
        <f>D45+F45</f>
        <v>0</v>
      </c>
      <c r="E80" s="1">
        <f>D5</f>
        <v>0</v>
      </c>
      <c r="F80" s="13">
        <f>E80*D80</f>
        <v>0</v>
      </c>
      <c r="G80" s="7">
        <f>E45</f>
        <v>0</v>
      </c>
      <c r="H80" s="39">
        <f>I80*E80</f>
        <v>0</v>
      </c>
      <c r="I80" s="40">
        <f>G45</f>
        <v>0</v>
      </c>
    </row>
    <row r="81" spans="1:9" ht="9" customHeight="1" thickBot="1">
      <c r="A81" s="9"/>
      <c r="B81" s="46"/>
      <c r="C81" s="42"/>
      <c r="D81" s="104"/>
      <c r="E81" s="42"/>
      <c r="F81" s="104"/>
      <c r="G81" s="23">
        <f>SUM(G79:G80)</f>
        <v>0</v>
      </c>
      <c r="H81" s="43">
        <f>SUM(H79:H80)</f>
        <v>0</v>
      </c>
      <c r="I81" s="44">
        <f>SUM(I79:I80)</f>
        <v>0</v>
      </c>
    </row>
    <row r="82" spans="1:9" ht="9" customHeight="1" thickTop="1">
      <c r="A82" s="386" t="s">
        <v>61</v>
      </c>
      <c r="B82" s="387"/>
      <c r="C82" s="387"/>
      <c r="D82" s="387"/>
      <c r="E82" s="387"/>
      <c r="F82" s="387"/>
      <c r="G82" s="387"/>
      <c r="H82" s="387"/>
      <c r="I82" s="388"/>
    </row>
    <row r="83" spans="1:9" ht="36" customHeight="1">
      <c r="A83" s="33" t="s">
        <v>53</v>
      </c>
      <c r="B83" s="34" t="s">
        <v>5</v>
      </c>
      <c r="C83" s="35" t="s">
        <v>54</v>
      </c>
      <c r="D83" s="36" t="s">
        <v>50</v>
      </c>
      <c r="E83" s="35" t="s">
        <v>49</v>
      </c>
      <c r="F83" s="36" t="s">
        <v>55</v>
      </c>
      <c r="G83" s="35" t="s">
        <v>56</v>
      </c>
      <c r="H83" s="36" t="s">
        <v>57</v>
      </c>
      <c r="I83" s="45" t="s">
        <v>58</v>
      </c>
    </row>
    <row r="84" spans="1:9" ht="9" customHeight="1">
      <c r="A84" s="8"/>
      <c r="B84" s="24"/>
      <c r="C84" s="1" t="s">
        <v>51</v>
      </c>
      <c r="D84" s="13"/>
      <c r="E84" s="1">
        <f>D5</f>
        <v>0</v>
      </c>
      <c r="F84" s="13">
        <f>E84*D84</f>
        <v>0</v>
      </c>
      <c r="G84" s="7"/>
      <c r="H84" s="39">
        <f>F84/128*G84</f>
        <v>0</v>
      </c>
      <c r="I84" s="40" t="e">
        <f>H84/E84</f>
        <v>#DIV/0!</v>
      </c>
    </row>
    <row r="85" spans="1:9" ht="9" customHeight="1">
      <c r="A85" s="8"/>
      <c r="B85" s="24"/>
      <c r="D85" s="13"/>
      <c r="F85" s="13"/>
      <c r="G85" s="7">
        <v>0</v>
      </c>
      <c r="H85" s="12"/>
      <c r="I85" s="41"/>
    </row>
    <row r="86" spans="1:9" ht="9" customHeight="1" thickBot="1">
      <c r="A86" s="9"/>
      <c r="B86" s="46"/>
      <c r="C86" s="42"/>
      <c r="D86" s="104"/>
      <c r="E86" s="42"/>
      <c r="F86" s="104"/>
      <c r="G86" s="23">
        <f>SUM(G84:G85)</f>
        <v>0</v>
      </c>
      <c r="H86" s="43">
        <f>SUM(H84:H85)</f>
        <v>0</v>
      </c>
      <c r="I86" s="44" t="e">
        <f>SUM(I84:I85)</f>
        <v>#DIV/0!</v>
      </c>
    </row>
    <row r="87" spans="1:9" ht="9" customHeight="1" thickTop="1"/>
    <row r="88" spans="1:9" ht="9" customHeight="1">
      <c r="H88" s="144" t="s">
        <v>272</v>
      </c>
      <c r="I88" s="85" t="e">
        <f>I86+I81+I76</f>
        <v>#DIV/0!</v>
      </c>
    </row>
  </sheetData>
  <sheetProtection algorithmName="SHA-512" hashValue="eYpJ11YPlB2bYEZQOVMB5+xGVViORT63ZSwajIKAXVvClvDr7UJTGYh3SKZ28pnt5A0pL1ICiwwBjTkck2V+fA==" saltValue="IAVVG/fyQYH7JBYegE1ArQ==" spinCount="100000" sheet="1" objects="1" scenarios="1"/>
  <mergeCells count="31">
    <mergeCell ref="D7:F7"/>
    <mergeCell ref="A9:D9"/>
    <mergeCell ref="D18:G18"/>
    <mergeCell ref="D17:G17"/>
    <mergeCell ref="A72:I72"/>
    <mergeCell ref="D52:F52"/>
    <mergeCell ref="C56:E56"/>
    <mergeCell ref="C36:H39"/>
    <mergeCell ref="C66:H69"/>
    <mergeCell ref="D49:F49"/>
    <mergeCell ref="D50:F50"/>
    <mergeCell ref="D51:F51"/>
    <mergeCell ref="H44:J44"/>
    <mergeCell ref="H31:J31"/>
    <mergeCell ref="H61:I61"/>
    <mergeCell ref="A77:I77"/>
    <mergeCell ref="A82:I82"/>
    <mergeCell ref="A1:C1"/>
    <mergeCell ref="D1:F1"/>
    <mergeCell ref="A2:C2"/>
    <mergeCell ref="D2:F2"/>
    <mergeCell ref="A3:C3"/>
    <mergeCell ref="D3:F3"/>
    <mergeCell ref="A4:C4"/>
    <mergeCell ref="D4:F4"/>
    <mergeCell ref="A5:C5"/>
    <mergeCell ref="D5:F5"/>
    <mergeCell ref="A6:C6"/>
    <mergeCell ref="D6:F6"/>
    <mergeCell ref="A7:C7"/>
    <mergeCell ref="C23:H26"/>
  </mergeCells>
  <pageMargins left="0.11811023622047245" right="0.11811023622047245" top="0.74803149606299213" bottom="0.74803149606299213" header="0.31496062992125984" footer="0.31496062992125984"/>
  <pageSetup scale="95" orientation="landscape" verticalDpi="1200" r:id="rId1"/>
  <headerFooter>
    <oddHeader>&amp;A</oddHeader>
    <oddFooter>Page &amp;P of &amp;N</oddFooter>
  </headerFooter>
  <rowBreaks count="1" manualBreakCount="1"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5A265-2BDF-415C-AC75-4F7382D080C0}">
  <dimension ref="A1:P50"/>
  <sheetViews>
    <sheetView view="pageBreakPreview" topLeftCell="A28" zoomScale="130" zoomScaleNormal="150" zoomScaleSheetLayoutView="130" zoomScalePageLayoutView="130" workbookViewId="0">
      <selection activeCell="E41" sqref="E41:F41"/>
    </sheetView>
  </sheetViews>
  <sheetFormatPr defaultRowHeight="9" customHeight="1"/>
  <cols>
    <col min="1" max="1" width="12" style="1" customWidth="1"/>
    <col min="2" max="2" width="14.5703125" style="1" customWidth="1"/>
    <col min="3" max="3" width="11.5703125" style="1" customWidth="1"/>
    <col min="4" max="4" width="8.140625" style="1" customWidth="1"/>
    <col min="5" max="5" width="6.28515625" style="1" customWidth="1"/>
    <col min="6" max="6" width="6.5703125" style="1" customWidth="1"/>
    <col min="7" max="7" width="5.7109375" style="1" customWidth="1"/>
    <col min="8" max="8" width="9.5703125" style="1" customWidth="1"/>
    <col min="9" max="9" width="1" style="1" hidden="1" customWidth="1"/>
    <col min="10" max="10" width="7.140625" style="1" customWidth="1"/>
    <col min="11" max="12" width="7.5703125" style="1" customWidth="1"/>
    <col min="13" max="13" width="7.28515625" style="1" customWidth="1"/>
    <col min="14" max="14" width="7.42578125" style="1" customWidth="1"/>
    <col min="15" max="15" width="9.28515625" style="1" customWidth="1"/>
    <col min="16" max="16" width="9.42578125" style="1" customWidth="1"/>
    <col min="17" max="16384" width="9.140625" style="1"/>
  </cols>
  <sheetData>
    <row r="1" spans="1:16" ht="14.25" customHeight="1">
      <c r="A1" s="326" t="s">
        <v>0</v>
      </c>
      <c r="B1" s="328"/>
      <c r="C1" s="319" t="s">
        <v>26</v>
      </c>
      <c r="D1" s="320"/>
      <c r="E1" s="320"/>
      <c r="G1" s="134"/>
    </row>
    <row r="2" spans="1:16" ht="18.75" customHeight="1">
      <c r="A2" s="326" t="s">
        <v>2</v>
      </c>
      <c r="B2" s="328"/>
      <c r="C2" s="325">
        <v>44839</v>
      </c>
      <c r="D2" s="320"/>
      <c r="E2" s="320"/>
      <c r="G2" s="134"/>
    </row>
    <row r="3" spans="1:16" ht="9" customHeight="1">
      <c r="A3" s="326" t="s">
        <v>21</v>
      </c>
      <c r="B3" s="328"/>
      <c r="C3" s="319">
        <f>SPILL!B15</f>
        <v>0</v>
      </c>
      <c r="D3" s="320"/>
      <c r="E3" s="320"/>
      <c r="G3" s="134"/>
    </row>
    <row r="4" spans="1:16" ht="9" customHeight="1">
      <c r="A4" s="326" t="s">
        <v>22</v>
      </c>
      <c r="B4" s="328"/>
      <c r="C4" s="319" t="s">
        <v>27</v>
      </c>
      <c r="D4" s="320"/>
      <c r="E4" s="320"/>
      <c r="G4" s="134"/>
    </row>
    <row r="5" spans="1:16" ht="9" customHeight="1">
      <c r="A5" s="326" t="s">
        <v>1</v>
      </c>
      <c r="B5" s="328"/>
      <c r="C5" s="319">
        <f>'Overview Start Here (1)'!G6</f>
        <v>0</v>
      </c>
      <c r="D5" s="320"/>
      <c r="E5" s="320"/>
      <c r="G5" s="134"/>
    </row>
    <row r="6" spans="1:16" ht="9" customHeight="1">
      <c r="A6" s="326" t="s">
        <v>23</v>
      </c>
      <c r="B6" s="328"/>
      <c r="C6" s="319" t="s">
        <v>242</v>
      </c>
      <c r="D6" s="320"/>
      <c r="E6" s="320"/>
      <c r="G6" s="134"/>
    </row>
    <row r="7" spans="1:16" ht="9" customHeight="1">
      <c r="A7" s="326" t="s">
        <v>24</v>
      </c>
      <c r="B7" s="400"/>
      <c r="C7" s="321" t="str">
        <f>IF('Overview Start Here (1)'!H17="", "No-till","Conventional Tillage")</f>
        <v>No-till</v>
      </c>
      <c r="D7" s="322"/>
      <c r="E7" s="322"/>
      <c r="G7" s="134"/>
    </row>
    <row r="8" spans="1:16" ht="9" customHeight="1">
      <c r="A8" s="19"/>
      <c r="B8" s="19"/>
      <c r="C8" s="19"/>
      <c r="D8" s="7"/>
      <c r="I8" s="7"/>
      <c r="J8" s="20"/>
      <c r="K8" s="20"/>
      <c r="L8" s="11"/>
      <c r="M8" s="11"/>
      <c r="N8" s="7"/>
      <c r="O8" s="7"/>
      <c r="P8" s="7"/>
    </row>
    <row r="9" spans="1:16" ht="9" customHeight="1" thickBot="1">
      <c r="A9" s="19"/>
      <c r="B9" s="19"/>
      <c r="C9" s="19"/>
      <c r="D9" s="7"/>
      <c r="I9" s="7"/>
      <c r="J9" s="20"/>
      <c r="K9" s="11"/>
      <c r="L9" s="11"/>
      <c r="M9" s="11"/>
      <c r="N9" s="7"/>
      <c r="O9" s="7"/>
      <c r="P9" s="7"/>
    </row>
    <row r="10" spans="1:16" ht="9" customHeight="1" thickTop="1" thickBot="1">
      <c r="A10" s="26"/>
      <c r="B10" s="25"/>
      <c r="C10" s="373" t="s">
        <v>46</v>
      </c>
      <c r="D10" s="374"/>
      <c r="E10" s="374"/>
      <c r="F10" s="374"/>
      <c r="G10" s="374"/>
      <c r="H10" s="374"/>
      <c r="I10" s="374"/>
      <c r="J10" s="374"/>
      <c r="K10" s="404"/>
      <c r="L10" s="405" t="s">
        <v>48</v>
      </c>
      <c r="M10" s="405"/>
      <c r="N10" s="405"/>
      <c r="O10" s="406"/>
    </row>
    <row r="11" spans="1:16" ht="47.25" customHeight="1" thickTop="1">
      <c r="A11" s="135" t="s">
        <v>38</v>
      </c>
      <c r="B11" s="14" t="s">
        <v>39</v>
      </c>
      <c r="C11" s="172" t="s">
        <v>160</v>
      </c>
      <c r="D11" s="16" t="s">
        <v>45</v>
      </c>
      <c r="E11" s="15" t="s">
        <v>156</v>
      </c>
      <c r="F11" s="17" t="s">
        <v>157</v>
      </c>
      <c r="G11" s="17" t="s">
        <v>42</v>
      </c>
      <c r="H11" s="15" t="s">
        <v>40</v>
      </c>
      <c r="I11" s="17" t="s">
        <v>158</v>
      </c>
      <c r="J11" s="15" t="s">
        <v>159</v>
      </c>
      <c r="K11" s="18" t="s">
        <v>47</v>
      </c>
      <c r="L11" s="169" t="s">
        <v>43</v>
      </c>
      <c r="M11" s="15" t="s">
        <v>44</v>
      </c>
      <c r="N11" s="15" t="s">
        <v>41</v>
      </c>
      <c r="O11" s="18" t="s">
        <v>202</v>
      </c>
      <c r="P11" s="177" t="s">
        <v>192</v>
      </c>
    </row>
    <row r="12" spans="1:16" ht="61.5" customHeight="1">
      <c r="A12" s="168" t="s">
        <v>193</v>
      </c>
      <c r="B12" s="27" t="s">
        <v>220</v>
      </c>
      <c r="C12" s="173">
        <v>5318</v>
      </c>
      <c r="D12" s="1">
        <v>10</v>
      </c>
      <c r="E12" s="13">
        <v>40</v>
      </c>
      <c r="F12" s="1">
        <f>E12*D12</f>
        <v>400</v>
      </c>
      <c r="G12" s="10">
        <v>13.5</v>
      </c>
      <c r="H12" s="28">
        <v>4.4000000000000004</v>
      </c>
      <c r="I12" s="29">
        <f>H12*G12</f>
        <v>59.400000000000006</v>
      </c>
      <c r="J12" s="30">
        <f>I12*D12</f>
        <v>594</v>
      </c>
      <c r="K12" s="174">
        <f>(J12+C12)/F12</f>
        <v>14.78</v>
      </c>
      <c r="L12" s="170">
        <v>20</v>
      </c>
      <c r="M12" s="28">
        <f>L12*D12</f>
        <v>200</v>
      </c>
      <c r="N12" s="28">
        <f>M12+J12</f>
        <v>794</v>
      </c>
      <c r="O12" s="31">
        <f>(N12+J12)/F12</f>
        <v>3.47</v>
      </c>
      <c r="P12" s="178">
        <f>O12+K12</f>
        <v>18.25</v>
      </c>
    </row>
    <row r="13" spans="1:16" ht="9" customHeight="1">
      <c r="A13" s="136" t="s">
        <v>181</v>
      </c>
      <c r="B13" s="19" t="s">
        <v>153</v>
      </c>
      <c r="C13" s="173">
        <v>7410</v>
      </c>
      <c r="D13" s="1">
        <v>10</v>
      </c>
      <c r="E13" s="13">
        <v>120</v>
      </c>
      <c r="F13" s="1">
        <f t="shared" ref="F13:F14" si="0">E13*D13</f>
        <v>1200</v>
      </c>
      <c r="G13" s="10">
        <v>10.5</v>
      </c>
      <c r="H13" s="28">
        <v>4.4000000000000004</v>
      </c>
      <c r="I13" s="29">
        <f t="shared" ref="I13:I14" si="1">H13*G13</f>
        <v>46.2</v>
      </c>
      <c r="J13" s="30">
        <f t="shared" ref="J13:J14" si="2">I13*D13</f>
        <v>462</v>
      </c>
      <c r="K13" s="174">
        <f t="shared" ref="K13:K14" si="3">(J13+C13)/F13</f>
        <v>6.56</v>
      </c>
      <c r="L13" s="170">
        <v>20</v>
      </c>
      <c r="M13" s="28">
        <f t="shared" ref="M13:M14" si="4">L13*D13</f>
        <v>200</v>
      </c>
      <c r="N13" s="28">
        <f t="shared" ref="N13:N14" si="5">M13+J13</f>
        <v>662</v>
      </c>
      <c r="O13" s="31">
        <f t="shared" ref="O13:O14" si="6">(N13+J13)/F13</f>
        <v>0.93666666666666665</v>
      </c>
      <c r="P13" s="178">
        <f t="shared" ref="P13:P14" si="7">O13+K13</f>
        <v>7.4966666666666661</v>
      </c>
    </row>
    <row r="14" spans="1:16" ht="23.25" customHeight="1" thickBot="1">
      <c r="A14" s="137" t="s">
        <v>154</v>
      </c>
      <c r="B14" s="133" t="s">
        <v>155</v>
      </c>
      <c r="C14" s="175">
        <v>6635</v>
      </c>
      <c r="D14" s="55">
        <v>10</v>
      </c>
      <c r="E14" s="22">
        <v>35</v>
      </c>
      <c r="F14" s="55">
        <f t="shared" si="0"/>
        <v>350</v>
      </c>
      <c r="G14" s="55">
        <v>14.5</v>
      </c>
      <c r="H14" s="21">
        <v>4.4000000000000004</v>
      </c>
      <c r="I14" s="138">
        <f t="shared" si="1"/>
        <v>63.800000000000004</v>
      </c>
      <c r="J14" s="139">
        <f t="shared" si="2"/>
        <v>638</v>
      </c>
      <c r="K14" s="176">
        <f t="shared" si="3"/>
        <v>20.78</v>
      </c>
      <c r="L14" s="171">
        <v>20</v>
      </c>
      <c r="M14" s="140">
        <f t="shared" si="4"/>
        <v>200</v>
      </c>
      <c r="N14" s="140">
        <f t="shared" si="5"/>
        <v>838</v>
      </c>
      <c r="O14" s="141">
        <f t="shared" si="6"/>
        <v>4.2171428571428571</v>
      </c>
      <c r="P14" s="179">
        <f t="shared" si="7"/>
        <v>24.997142857142858</v>
      </c>
    </row>
    <row r="15" spans="1:16" ht="9" customHeight="1" thickTop="1">
      <c r="D15" s="2"/>
    </row>
    <row r="16" spans="1:16" ht="9" customHeight="1">
      <c r="A16" s="3" t="s">
        <v>245</v>
      </c>
    </row>
    <row r="18" spans="2:6" ht="9" customHeight="1">
      <c r="B18" s="3" t="s">
        <v>188</v>
      </c>
    </row>
    <row r="20" spans="2:6" ht="29.25" customHeight="1">
      <c r="B20" s="10" t="s">
        <v>182</v>
      </c>
      <c r="C20" s="10" t="s">
        <v>311</v>
      </c>
      <c r="D20" s="10" t="s">
        <v>1</v>
      </c>
      <c r="E20" s="403" t="s">
        <v>183</v>
      </c>
      <c r="F20" s="403"/>
    </row>
    <row r="21" spans="2:6" ht="9" customHeight="1">
      <c r="B21" s="212"/>
      <c r="C21" s="213"/>
      <c r="D21" s="1">
        <f>C5</f>
        <v>0</v>
      </c>
      <c r="E21" s="401"/>
      <c r="F21" s="402"/>
    </row>
    <row r="23" spans="2:6" ht="9" customHeight="1">
      <c r="B23" s="3" t="s">
        <v>189</v>
      </c>
    </row>
    <row r="25" spans="2:6" ht="27.75" customHeight="1">
      <c r="B25" s="10" t="s">
        <v>182</v>
      </c>
      <c r="C25" s="10" t="s">
        <v>311</v>
      </c>
      <c r="D25" s="10" t="s">
        <v>1</v>
      </c>
      <c r="E25" s="403" t="s">
        <v>183</v>
      </c>
      <c r="F25" s="403"/>
    </row>
    <row r="26" spans="2:6" ht="9" customHeight="1">
      <c r="B26" s="212"/>
      <c r="C26" s="213"/>
      <c r="D26" s="1">
        <f>C5</f>
        <v>0</v>
      </c>
      <c r="E26" s="401"/>
      <c r="F26" s="402"/>
    </row>
    <row r="28" spans="2:6" ht="9" customHeight="1">
      <c r="B28" s="3" t="s">
        <v>184</v>
      </c>
    </row>
    <row r="30" spans="2:6" ht="28.5" customHeight="1">
      <c r="B30" s="10" t="s">
        <v>182</v>
      </c>
      <c r="C30" s="10" t="s">
        <v>311</v>
      </c>
      <c r="D30" s="10" t="s">
        <v>1</v>
      </c>
      <c r="E30" s="403" t="s">
        <v>183</v>
      </c>
      <c r="F30" s="403"/>
    </row>
    <row r="31" spans="2:6" ht="9" customHeight="1">
      <c r="B31" s="212"/>
      <c r="C31" s="213"/>
      <c r="D31" s="1">
        <f>C5</f>
        <v>0</v>
      </c>
      <c r="E31" s="401"/>
      <c r="F31" s="402"/>
    </row>
    <row r="33" spans="1:15" ht="9" customHeight="1">
      <c r="B33" s="47" t="s">
        <v>236</v>
      </c>
      <c r="C33" s="47"/>
      <c r="D33" s="47"/>
    </row>
    <row r="34" spans="1:15" ht="9" customHeight="1">
      <c r="B34" s="47"/>
      <c r="C34" s="47"/>
      <c r="D34" s="47"/>
    </row>
    <row r="35" spans="1:15" ht="55.5" customHeight="1">
      <c r="B35" s="10" t="s">
        <v>179</v>
      </c>
      <c r="C35" s="10" t="s">
        <v>172</v>
      </c>
      <c r="D35" s="10" t="s">
        <v>209</v>
      </c>
    </row>
    <row r="36" spans="1:15" ht="9.75" customHeight="1">
      <c r="B36" s="157">
        <f>'Overview Start Here (1)'!G10</f>
        <v>0</v>
      </c>
      <c r="C36" s="161">
        <f>C5</f>
        <v>0</v>
      </c>
      <c r="D36" s="214"/>
    </row>
    <row r="37" spans="1:15" ht="9" customHeight="1">
      <c r="E37" s="47"/>
      <c r="F37" s="47"/>
      <c r="G37" s="47"/>
      <c r="I37" s="2"/>
      <c r="O37" s="2"/>
    </row>
    <row r="38" spans="1:15" ht="9" customHeight="1">
      <c r="B38" s="3" t="s">
        <v>342</v>
      </c>
    </row>
    <row r="40" spans="1:15" ht="23.25" customHeight="1">
      <c r="B40" s="10" t="s">
        <v>213</v>
      </c>
      <c r="C40" s="10" t="s">
        <v>212</v>
      </c>
      <c r="D40" s="10" t="s">
        <v>211</v>
      </c>
      <c r="E40" s="352" t="s">
        <v>210</v>
      </c>
      <c r="F40" s="352"/>
    </row>
    <row r="41" spans="1:15" ht="9" customHeight="1">
      <c r="B41" s="1">
        <f>D36</f>
        <v>0</v>
      </c>
      <c r="C41" s="213"/>
      <c r="D41" s="1">
        <f>'Overview Start Here (1)'!H14</f>
        <v>0</v>
      </c>
      <c r="E41" s="401"/>
      <c r="F41" s="402"/>
    </row>
    <row r="42" spans="1:15" ht="9" customHeight="1" thickBot="1"/>
    <row r="43" spans="1:15" ht="9" customHeight="1" thickTop="1" thickBot="1">
      <c r="A43" s="369" t="s">
        <v>246</v>
      </c>
      <c r="B43" s="370"/>
      <c r="C43" s="370"/>
      <c r="D43" s="370"/>
      <c r="E43" s="370"/>
      <c r="F43" s="370"/>
      <c r="G43" s="370"/>
      <c r="H43" s="372"/>
    </row>
    <row r="44" spans="1:15" ht="36.75" customHeight="1" thickTop="1">
      <c r="A44" s="398" t="s">
        <v>214</v>
      </c>
      <c r="B44" s="399"/>
      <c r="C44" s="399"/>
      <c r="D44" s="191" t="s">
        <v>215</v>
      </c>
      <c r="E44" s="191" t="s">
        <v>217</v>
      </c>
      <c r="F44" s="192" t="s">
        <v>218</v>
      </c>
      <c r="G44" s="193" t="s">
        <v>1</v>
      </c>
      <c r="H44" s="194" t="s">
        <v>216</v>
      </c>
    </row>
    <row r="45" spans="1:15" ht="12" customHeight="1">
      <c r="A45" s="394" t="s">
        <v>247</v>
      </c>
      <c r="B45" s="395"/>
      <c r="C45" s="395"/>
      <c r="D45" s="183">
        <f>C21</f>
        <v>0</v>
      </c>
      <c r="E45" s="184">
        <f>B21</f>
        <v>0</v>
      </c>
      <c r="F45" s="196" t="s">
        <v>224</v>
      </c>
      <c r="G45" s="195">
        <f>D21</f>
        <v>0</v>
      </c>
      <c r="H45" s="185">
        <f>E21</f>
        <v>0</v>
      </c>
    </row>
    <row r="46" spans="1:15" ht="9" customHeight="1">
      <c r="A46" s="394" t="s">
        <v>219</v>
      </c>
      <c r="B46" s="395"/>
      <c r="C46" s="395"/>
      <c r="D46" s="186">
        <f>C26</f>
        <v>0</v>
      </c>
      <c r="E46" s="184">
        <f>B26</f>
        <v>0</v>
      </c>
      <c r="F46" s="196" t="s">
        <v>224</v>
      </c>
      <c r="G46" s="184">
        <f>D26</f>
        <v>0</v>
      </c>
      <c r="H46" s="187">
        <f>E26</f>
        <v>0</v>
      </c>
    </row>
    <row r="47" spans="1:15" ht="9" customHeight="1">
      <c r="A47" s="394" t="s">
        <v>154</v>
      </c>
      <c r="B47" s="395"/>
      <c r="C47" s="395"/>
      <c r="D47" s="186">
        <f>C31</f>
        <v>0</v>
      </c>
      <c r="E47" s="288">
        <v>1</v>
      </c>
      <c r="F47" s="196" t="s">
        <v>224</v>
      </c>
      <c r="G47" s="184">
        <f>D31</f>
        <v>0</v>
      </c>
      <c r="H47" s="187">
        <f>E31</f>
        <v>0</v>
      </c>
    </row>
    <row r="48" spans="1:15" ht="9" customHeight="1" thickBot="1">
      <c r="A48" s="396" t="s">
        <v>223</v>
      </c>
      <c r="B48" s="397"/>
      <c r="C48" s="397"/>
      <c r="D48" s="188">
        <f>C41</f>
        <v>0</v>
      </c>
      <c r="E48" s="197" t="s">
        <v>224</v>
      </c>
      <c r="F48" s="189">
        <f>B41</f>
        <v>0</v>
      </c>
      <c r="G48" s="189" t="s">
        <v>221</v>
      </c>
      <c r="H48" s="190">
        <f>E41</f>
        <v>0</v>
      </c>
    </row>
    <row r="49" spans="7:8" ht="9" customHeight="1" thickTop="1"/>
    <row r="50" spans="7:8" ht="9" customHeight="1">
      <c r="G50" s="144" t="s">
        <v>222</v>
      </c>
      <c r="H50" s="20">
        <f>SUM(H45:H48)</f>
        <v>0</v>
      </c>
    </row>
  </sheetData>
  <mergeCells count="30">
    <mergeCell ref="L10:O10"/>
    <mergeCell ref="C1:E1"/>
    <mergeCell ref="C2:E2"/>
    <mergeCell ref="C3:E3"/>
    <mergeCell ref="C4:E4"/>
    <mergeCell ref="C5:E5"/>
    <mergeCell ref="A6:B6"/>
    <mergeCell ref="A7:B7"/>
    <mergeCell ref="E40:F40"/>
    <mergeCell ref="E41:F41"/>
    <mergeCell ref="A43:H43"/>
    <mergeCell ref="E21:F21"/>
    <mergeCell ref="E25:F25"/>
    <mergeCell ref="E26:F26"/>
    <mergeCell ref="E30:F30"/>
    <mergeCell ref="E31:F31"/>
    <mergeCell ref="E20:F20"/>
    <mergeCell ref="C6:E6"/>
    <mergeCell ref="C7:E7"/>
    <mergeCell ref="C10:K10"/>
    <mergeCell ref="A1:B1"/>
    <mergeCell ref="A2:B2"/>
    <mergeCell ref="A3:B3"/>
    <mergeCell ref="A4:B4"/>
    <mergeCell ref="A5:B5"/>
    <mergeCell ref="A47:C47"/>
    <mergeCell ref="A48:C48"/>
    <mergeCell ref="A44:C44"/>
    <mergeCell ref="A45:C45"/>
    <mergeCell ref="A46:C46"/>
  </mergeCells>
  <pageMargins left="0.11811023622047245" right="0.11811023622047245" top="0.74803149606299213" bottom="0.74803149606299213" header="0.31496062992125984" footer="0.31496062992125984"/>
  <pageSetup orientation="landscape" verticalDpi="1200" r:id="rId1"/>
  <headerFooter>
    <oddHeader>&amp;A</oddHeader>
    <oddFooter>Page &amp;P of &amp;N</oddFooter>
  </headerFooter>
  <rowBreaks count="1" manualBreakCount="1">
    <brk id="3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2F29-7B0B-4658-967B-3E8C7AD9CEB8}">
  <dimension ref="A1:J108"/>
  <sheetViews>
    <sheetView view="pageLayout" topLeftCell="A57" zoomScale="140" zoomScaleNormal="100" zoomScaleSheetLayoutView="150" zoomScalePageLayoutView="140" workbookViewId="0">
      <selection activeCell="A4" sqref="A4:C4"/>
    </sheetView>
  </sheetViews>
  <sheetFormatPr defaultRowHeight="9" customHeight="1"/>
  <cols>
    <col min="1" max="1" width="9.140625" style="47"/>
    <col min="2" max="2" width="7.28515625" style="47" customWidth="1"/>
    <col min="3" max="3" width="9.140625" style="47"/>
    <col min="4" max="4" width="10.42578125" style="47" bestFit="1" customWidth="1"/>
    <col min="5" max="5" width="9.5703125" style="47" bestFit="1" customWidth="1"/>
    <col min="6" max="6" width="12.28515625" style="47" customWidth="1"/>
    <col min="7" max="7" width="10.85546875" style="47" customWidth="1"/>
    <col min="8" max="8" width="10.42578125" style="47" bestFit="1" customWidth="1"/>
    <col min="9" max="9" width="9.140625" style="47" customWidth="1"/>
    <col min="10" max="16384" width="9.140625" style="47"/>
  </cols>
  <sheetData>
    <row r="1" spans="1:8" ht="9" customHeight="1">
      <c r="A1" s="326" t="s">
        <v>0</v>
      </c>
      <c r="B1" s="327"/>
      <c r="C1" s="328"/>
      <c r="D1" s="319" t="s">
        <v>26</v>
      </c>
      <c r="E1" s="320"/>
      <c r="F1" s="320"/>
    </row>
    <row r="2" spans="1:8" ht="9" customHeight="1">
      <c r="A2" s="326" t="s">
        <v>2</v>
      </c>
      <c r="B2" s="327"/>
      <c r="C2" s="328"/>
      <c r="D2" s="325">
        <v>44839</v>
      </c>
      <c r="E2" s="320"/>
      <c r="F2" s="320"/>
    </row>
    <row r="3" spans="1:8" ht="9" customHeight="1">
      <c r="A3" s="326" t="s">
        <v>21</v>
      </c>
      <c r="B3" s="327"/>
      <c r="C3" s="328"/>
      <c r="D3" s="319">
        <f>SPILL!B15</f>
        <v>0</v>
      </c>
      <c r="E3" s="320"/>
      <c r="F3" s="320"/>
    </row>
    <row r="4" spans="1:8" ht="9" customHeight="1">
      <c r="A4" s="326" t="s">
        <v>22</v>
      </c>
      <c r="B4" s="327"/>
      <c r="C4" s="328"/>
      <c r="D4" s="319" t="s">
        <v>27</v>
      </c>
      <c r="E4" s="320"/>
      <c r="F4" s="320"/>
    </row>
    <row r="5" spans="1:8" ht="9" customHeight="1">
      <c r="A5" s="326" t="s">
        <v>1</v>
      </c>
      <c r="B5" s="327"/>
      <c r="C5" s="328"/>
      <c r="D5" s="319">
        <f>'Overview Start Here (1)'!G6</f>
        <v>0</v>
      </c>
      <c r="E5" s="320"/>
      <c r="F5" s="320"/>
    </row>
    <row r="6" spans="1:8" ht="9" customHeight="1">
      <c r="A6" s="326" t="s">
        <v>23</v>
      </c>
      <c r="B6" s="327"/>
      <c r="C6" s="328"/>
      <c r="D6" s="319" t="s">
        <v>242</v>
      </c>
      <c r="E6" s="320"/>
      <c r="F6" s="320"/>
    </row>
    <row r="7" spans="1:8" ht="9" customHeight="1">
      <c r="A7" s="333" t="s">
        <v>24</v>
      </c>
      <c r="B7" s="334"/>
      <c r="C7" s="335"/>
      <c r="D7" s="321" t="str">
        <f>IF('Overview Start Here (1)'!H17="", "No-till","Conventional Tillage")</f>
        <v>No-till</v>
      </c>
      <c r="E7" s="322"/>
      <c r="F7" s="322"/>
    </row>
    <row r="8" spans="1:8" ht="9" customHeight="1">
      <c r="A8" s="56"/>
      <c r="B8" s="56"/>
      <c r="C8" s="56"/>
      <c r="D8" s="134"/>
      <c r="E8" s="134"/>
      <c r="F8" s="134"/>
    </row>
    <row r="9" spans="1:8" ht="9" customHeight="1">
      <c r="A9" s="56"/>
      <c r="B9" s="47" t="s">
        <v>190</v>
      </c>
    </row>
    <row r="10" spans="1:8" ht="9" customHeight="1">
      <c r="A10" s="56"/>
    </row>
    <row r="11" spans="1:8" ht="35.25" customHeight="1">
      <c r="A11" s="56"/>
      <c r="C11" s="10" t="s">
        <v>179</v>
      </c>
      <c r="D11" s="10" t="s">
        <v>173</v>
      </c>
      <c r="E11" s="10" t="s">
        <v>180</v>
      </c>
      <c r="F11" s="10" t="s">
        <v>172</v>
      </c>
      <c r="G11" s="10" t="s">
        <v>178</v>
      </c>
    </row>
    <row r="12" spans="1:8" ht="9" customHeight="1">
      <c r="A12" s="56"/>
      <c r="C12" s="157">
        <f>'Overview Start Here (1)'!G10</f>
        <v>0</v>
      </c>
      <c r="D12" s="182">
        <f>'Overview Start Here (1)'!G8</f>
        <v>0</v>
      </c>
      <c r="E12" s="219"/>
      <c r="F12" s="161">
        <f>'Overview Start Here (1)'!G6</f>
        <v>0</v>
      </c>
      <c r="G12" s="219"/>
      <c r="H12" s="142"/>
    </row>
    <row r="13" spans="1:8" ht="9" customHeight="1">
      <c r="A13" s="56"/>
    </row>
    <row r="14" spans="1:8" ht="9" customHeight="1">
      <c r="A14" s="56"/>
      <c r="B14" s="47" t="s">
        <v>174</v>
      </c>
      <c r="D14" s="103"/>
    </row>
    <row r="15" spans="1:8" ht="9" customHeight="1">
      <c r="A15" s="56"/>
      <c r="D15" s="103"/>
    </row>
    <row r="16" spans="1:8" ht="9" customHeight="1">
      <c r="A16" s="56"/>
      <c r="D16" s="47" t="s">
        <v>138</v>
      </c>
      <c r="F16" s="47" t="s">
        <v>139</v>
      </c>
      <c r="G16" s="220"/>
    </row>
    <row r="17" spans="1:8" ht="9" customHeight="1">
      <c r="A17" s="56"/>
      <c r="F17" s="47" t="s">
        <v>140</v>
      </c>
      <c r="G17" s="220"/>
    </row>
    <row r="18" spans="1:8" ht="9" customHeight="1">
      <c r="A18" s="56"/>
      <c r="D18" s="103"/>
    </row>
    <row r="19" spans="1:8" ht="9" customHeight="1">
      <c r="A19" s="56"/>
      <c r="B19" s="47" t="s">
        <v>312</v>
      </c>
      <c r="D19" s="103"/>
    </row>
    <row r="20" spans="1:8" ht="9" customHeight="1">
      <c r="A20" s="56"/>
      <c r="C20" s="163" t="s">
        <v>229</v>
      </c>
      <c r="D20" s="103"/>
    </row>
    <row r="21" spans="1:8" ht="9" customHeight="1">
      <c r="A21" s="56"/>
      <c r="C21" s="47" t="s">
        <v>191</v>
      </c>
      <c r="D21" s="103"/>
    </row>
    <row r="22" spans="1:8" ht="9" customHeight="1">
      <c r="A22" s="56"/>
      <c r="D22" s="103"/>
    </row>
    <row r="23" spans="1:8" ht="46.5" customHeight="1">
      <c r="A23" s="56"/>
      <c r="C23" s="10" t="s">
        <v>194</v>
      </c>
      <c r="D23" s="10" t="s">
        <v>165</v>
      </c>
      <c r="E23" s="10" t="s">
        <v>166</v>
      </c>
      <c r="F23" s="10" t="s">
        <v>167</v>
      </c>
    </row>
    <row r="24" spans="1:8" ht="9" customHeight="1">
      <c r="A24" s="56"/>
      <c r="C24" s="221"/>
      <c r="D24" s="1">
        <f>'Overview Start Here (1)'!G10</f>
        <v>0</v>
      </c>
      <c r="E24" s="222"/>
      <c r="F24" s="223"/>
    </row>
    <row r="25" spans="1:8" ht="9" customHeight="1">
      <c r="A25" s="56"/>
      <c r="D25" s="103"/>
    </row>
    <row r="26" spans="1:8" ht="9" customHeight="1">
      <c r="A26" s="56"/>
      <c r="B26" s="47" t="s">
        <v>330</v>
      </c>
      <c r="D26" s="103"/>
    </row>
    <row r="27" spans="1:8" ht="9" customHeight="1">
      <c r="A27" s="56"/>
      <c r="C27" s="163" t="s">
        <v>274</v>
      </c>
      <c r="D27" s="103"/>
    </row>
    <row r="28" spans="1:8" ht="9" customHeight="1">
      <c r="A28" s="56"/>
      <c r="D28" s="103"/>
    </row>
    <row r="29" spans="1:8" ht="35.25" customHeight="1">
      <c r="A29" s="56"/>
      <c r="C29" s="10" t="s">
        <v>329</v>
      </c>
      <c r="D29" s="10" t="s">
        <v>176</v>
      </c>
      <c r="E29" s="10" t="s">
        <v>328</v>
      </c>
      <c r="F29" s="10" t="s">
        <v>177</v>
      </c>
      <c r="G29" s="10" t="s">
        <v>319</v>
      </c>
    </row>
    <row r="30" spans="1:8" ht="9" customHeight="1">
      <c r="A30" s="56"/>
      <c r="C30" s="224"/>
      <c r="D30" s="149" t="e">
        <f>E64</f>
        <v>#DIV/0!</v>
      </c>
      <c r="E30" s="142" t="e">
        <f>D30*C30</f>
        <v>#DIV/0!</v>
      </c>
      <c r="F30" s="149" t="e">
        <f>E71</f>
        <v>#DIV/0!</v>
      </c>
      <c r="G30" s="223"/>
      <c r="H30" s="142"/>
    </row>
    <row r="31" spans="1:8" ht="9" customHeight="1">
      <c r="A31" s="56"/>
      <c r="D31" s="103"/>
    </row>
    <row r="32" spans="1:8" ht="9" customHeight="1">
      <c r="A32" s="56"/>
      <c r="B32" s="47" t="s">
        <v>345</v>
      </c>
      <c r="D32" s="103"/>
    </row>
    <row r="33" spans="1:10" ht="9" customHeight="1">
      <c r="A33" s="56"/>
      <c r="C33" s="47" t="s">
        <v>326</v>
      </c>
      <c r="D33" s="103"/>
    </row>
    <row r="34" spans="1:10" ht="9" customHeight="1">
      <c r="A34" s="56"/>
      <c r="D34" s="103"/>
    </row>
    <row r="35" spans="1:10" ht="32.25" customHeight="1">
      <c r="A35" s="56"/>
      <c r="C35" s="10" t="s">
        <v>317</v>
      </c>
      <c r="D35" s="10" t="s">
        <v>313</v>
      </c>
      <c r="E35" s="10" t="s">
        <v>325</v>
      </c>
      <c r="F35" s="10" t="s">
        <v>324</v>
      </c>
      <c r="G35" s="59" t="s">
        <v>323</v>
      </c>
      <c r="H35" s="10" t="s">
        <v>322</v>
      </c>
    </row>
    <row r="36" spans="1:10" ht="9" customHeight="1">
      <c r="A36" s="56"/>
      <c r="C36" s="162">
        <f>C30</f>
        <v>0</v>
      </c>
      <c r="D36" s="1">
        <f>'Overview Start Here (1)'!G10</f>
        <v>0</v>
      </c>
      <c r="E36" s="1">
        <f>C36*D36</f>
        <v>0</v>
      </c>
      <c r="F36" s="85">
        <f>G30</f>
        <v>0</v>
      </c>
      <c r="G36" s="289"/>
      <c r="H36" s="225"/>
      <c r="I36" s="142"/>
      <c r="J36" s="142"/>
    </row>
    <row r="37" spans="1:10" ht="9" customHeight="1">
      <c r="A37" s="56"/>
      <c r="D37" s="103"/>
    </row>
    <row r="38" spans="1:10" ht="9" customHeight="1">
      <c r="A38" s="56"/>
      <c r="B38" s="47" t="s">
        <v>346</v>
      </c>
      <c r="D38" s="103"/>
    </row>
    <row r="39" spans="1:10" ht="9" customHeight="1">
      <c r="A39" s="56"/>
      <c r="C39" s="47" t="s">
        <v>327</v>
      </c>
      <c r="D39" s="103"/>
    </row>
    <row r="40" spans="1:10" ht="9" customHeight="1">
      <c r="A40" s="56"/>
      <c r="C40" s="163" t="s">
        <v>225</v>
      </c>
      <c r="D40" s="103"/>
    </row>
    <row r="41" spans="1:10" ht="9" customHeight="1">
      <c r="A41" s="56"/>
      <c r="D41" s="103"/>
    </row>
    <row r="42" spans="1:10" ht="37.5" customHeight="1">
      <c r="A42" s="56"/>
      <c r="C42" s="10" t="s">
        <v>317</v>
      </c>
      <c r="D42" s="10" t="s">
        <v>314</v>
      </c>
      <c r="E42" s="10" t="s">
        <v>318</v>
      </c>
      <c r="F42" s="10" t="s">
        <v>319</v>
      </c>
      <c r="G42" s="10" t="s">
        <v>320</v>
      </c>
      <c r="H42" s="10" t="s">
        <v>321</v>
      </c>
    </row>
    <row r="43" spans="1:10" ht="9" customHeight="1">
      <c r="A43" s="56"/>
      <c r="C43" s="162">
        <f>C36</f>
        <v>0</v>
      </c>
      <c r="D43" s="20">
        <f>'Overview Start Here (1)'!G8</f>
        <v>0</v>
      </c>
      <c r="E43" s="85">
        <f>D43*C43</f>
        <v>0</v>
      </c>
      <c r="F43" s="85">
        <f>F36</f>
        <v>0</v>
      </c>
      <c r="G43" s="290"/>
      <c r="H43" s="226"/>
      <c r="I43" s="156"/>
    </row>
    <row r="44" spans="1:10" ht="9" customHeight="1">
      <c r="A44" s="56"/>
      <c r="D44" s="103"/>
    </row>
    <row r="45" spans="1:10" ht="9" customHeight="1">
      <c r="A45" s="56"/>
      <c r="B45" s="47" t="s">
        <v>331</v>
      </c>
    </row>
    <row r="46" spans="1:10" ht="9" customHeight="1">
      <c r="A46" s="56"/>
      <c r="C46" s="407"/>
      <c r="D46" s="408"/>
      <c r="E46" s="408"/>
      <c r="F46" s="408"/>
      <c r="G46" s="409"/>
    </row>
    <row r="47" spans="1:10" ht="9" customHeight="1">
      <c r="A47" s="56"/>
      <c r="C47" s="410"/>
      <c r="D47" s="411"/>
      <c r="E47" s="411"/>
      <c r="F47" s="411"/>
      <c r="G47" s="412"/>
    </row>
    <row r="48" spans="1:10" ht="9" customHeight="1">
      <c r="A48" s="56"/>
      <c r="C48" s="410"/>
      <c r="D48" s="411"/>
      <c r="E48" s="411"/>
      <c r="F48" s="411"/>
      <c r="G48" s="412"/>
    </row>
    <row r="49" spans="1:8" ht="9" customHeight="1">
      <c r="A49" s="56"/>
      <c r="C49" s="413"/>
      <c r="D49" s="414"/>
      <c r="E49" s="414"/>
      <c r="F49" s="414"/>
      <c r="G49" s="415"/>
    </row>
    <row r="50" spans="1:8" ht="9" customHeight="1">
      <c r="A50" s="56"/>
      <c r="C50" s="217"/>
      <c r="D50" s="217"/>
      <c r="E50" s="217"/>
      <c r="F50" s="217"/>
      <c r="G50" s="217"/>
    </row>
    <row r="51" spans="1:8" ht="9" customHeight="1">
      <c r="A51" s="56"/>
      <c r="B51" s="47" t="s">
        <v>343</v>
      </c>
      <c r="C51" s="217"/>
      <c r="D51" s="217"/>
      <c r="E51" s="217"/>
      <c r="F51" s="217"/>
      <c r="G51" s="271"/>
      <c r="H51" s="142"/>
    </row>
    <row r="52" spans="1:8" ht="9" customHeight="1">
      <c r="A52" s="56"/>
      <c r="C52" s="217"/>
      <c r="D52" s="217"/>
      <c r="E52" s="217"/>
      <c r="F52" s="217"/>
      <c r="G52" s="217"/>
    </row>
    <row r="53" spans="1:8" ht="9" customHeight="1">
      <c r="B53" s="47" t="s">
        <v>344</v>
      </c>
      <c r="C53" s="217"/>
      <c r="D53" s="217"/>
      <c r="E53" s="217"/>
      <c r="F53" s="217"/>
      <c r="G53" s="217"/>
    </row>
    <row r="54" spans="1:8" ht="9" customHeight="1">
      <c r="C54" s="217"/>
      <c r="D54" s="217"/>
      <c r="E54" s="217"/>
      <c r="F54" s="217"/>
      <c r="G54" s="217"/>
    </row>
    <row r="55" spans="1:8" ht="9" customHeight="1">
      <c r="D55" s="218" t="s">
        <v>138</v>
      </c>
      <c r="F55" s="47" t="s">
        <v>139</v>
      </c>
      <c r="G55" s="220"/>
    </row>
    <row r="56" spans="1:8" ht="9" customHeight="1">
      <c r="B56" s="56"/>
      <c r="F56" s="47" t="s">
        <v>140</v>
      </c>
      <c r="G56" s="220"/>
    </row>
    <row r="57" spans="1:8" ht="9" customHeight="1" thickBot="1"/>
    <row r="58" spans="1:8" ht="9" customHeight="1" thickTop="1">
      <c r="B58" s="422" t="s">
        <v>195</v>
      </c>
      <c r="C58" s="423"/>
      <c r="D58" s="423"/>
      <c r="E58" s="423"/>
      <c r="F58" s="424"/>
    </row>
    <row r="59" spans="1:8" ht="9" customHeight="1">
      <c r="B59" s="143"/>
      <c r="C59" s="1"/>
      <c r="D59" s="1"/>
      <c r="E59" s="1" t="s">
        <v>118</v>
      </c>
      <c r="F59" s="154" t="s">
        <v>170</v>
      </c>
    </row>
    <row r="60" spans="1:8" ht="9" customHeight="1">
      <c r="B60" s="143"/>
      <c r="C60" s="1"/>
      <c r="D60" s="144" t="s">
        <v>117</v>
      </c>
      <c r="E60" s="7">
        <f>'Fertilizer (2)'!F103</f>
        <v>0</v>
      </c>
      <c r="F60" s="145">
        <f>'Fertilizer (2)'!G103</f>
        <v>0</v>
      </c>
    </row>
    <row r="61" spans="1:8" ht="9" customHeight="1">
      <c r="B61" s="143"/>
      <c r="C61" s="1"/>
      <c r="D61" s="144" t="s">
        <v>116</v>
      </c>
      <c r="E61" s="7">
        <f>'Seed (3)'!F58</f>
        <v>0</v>
      </c>
      <c r="F61" s="145">
        <f>'Seed (3)'!H58</f>
        <v>0</v>
      </c>
    </row>
    <row r="62" spans="1:8" ht="9" customHeight="1">
      <c r="B62" s="143"/>
      <c r="C62" s="1"/>
      <c r="D62" s="144" t="s">
        <v>235</v>
      </c>
      <c r="E62" s="7" t="e">
        <f>'IPM (4)'!I88</f>
        <v>#DIV/0!</v>
      </c>
      <c r="F62" s="145" t="e">
        <f>E62*D5</f>
        <v>#DIV/0!</v>
      </c>
    </row>
    <row r="63" spans="1:8" ht="9" customHeight="1">
      <c r="B63" s="143"/>
      <c r="C63" s="1"/>
      <c r="D63" s="144"/>
      <c r="E63" s="7"/>
      <c r="F63" s="145"/>
    </row>
    <row r="64" spans="1:8" ht="9" customHeight="1">
      <c r="B64" s="143"/>
      <c r="C64" s="1"/>
      <c r="D64" s="144" t="s">
        <v>196</v>
      </c>
      <c r="E64" s="7" t="e">
        <f>SUM(E60:E62)</f>
        <v>#DIV/0!</v>
      </c>
      <c r="F64" s="145" t="e">
        <f>SUM(F60:F62)</f>
        <v>#DIV/0!</v>
      </c>
    </row>
    <row r="65" spans="2:8" ht="9" customHeight="1">
      <c r="B65" s="143"/>
      <c r="C65" s="1"/>
      <c r="D65" s="1"/>
      <c r="E65" s="7"/>
      <c r="F65" s="145"/>
    </row>
    <row r="66" spans="2:8" ht="9" customHeight="1">
      <c r="B66" s="425" t="s">
        <v>197</v>
      </c>
      <c r="C66" s="426"/>
      <c r="D66" s="426"/>
      <c r="E66" s="426"/>
      <c r="F66" s="427"/>
    </row>
    <row r="67" spans="2:8" ht="9" customHeight="1">
      <c r="B67" s="143"/>
      <c r="C67" s="1"/>
      <c r="D67" s="1"/>
      <c r="E67" s="1" t="s">
        <v>118</v>
      </c>
      <c r="F67" s="154" t="s">
        <v>170</v>
      </c>
    </row>
    <row r="68" spans="2:8" ht="9" customHeight="1">
      <c r="B68" s="143"/>
      <c r="C68" s="1"/>
      <c r="D68" s="1" t="s">
        <v>123</v>
      </c>
      <c r="E68" s="7" t="e">
        <f>F68/D5</f>
        <v>#DIV/0!</v>
      </c>
      <c r="F68" s="145" cm="1">
        <f t="array" ref="F68:G68">'Machinery and Hauling (5)'!E21:F21+'Machinery and Hauling (5)'!E26:F26+'Machinery and Hauling (5)'!E31:F31</f>
        <v>0</v>
      </c>
      <c r="G68" s="239">
        <v>0</v>
      </c>
      <c r="H68" s="142"/>
    </row>
    <row r="69" spans="2:8" ht="9" customHeight="1">
      <c r="B69" s="143"/>
      <c r="C69" s="1"/>
      <c r="D69" s="144" t="s">
        <v>124</v>
      </c>
      <c r="E69" s="7" t="e">
        <f>F69/D5</f>
        <v>#DIV/0!</v>
      </c>
      <c r="F69" s="145" cm="1">
        <f t="array" ref="F69:G69">'Machinery and Hauling (5)'!E41:F41</f>
        <v>0</v>
      </c>
      <c r="G69" s="239">
        <v>0</v>
      </c>
      <c r="H69" s="142"/>
    </row>
    <row r="70" spans="2:8" ht="9" customHeight="1">
      <c r="B70" s="143"/>
      <c r="C70" s="1"/>
      <c r="D70" s="144"/>
      <c r="E70" s="7"/>
      <c r="F70" s="145"/>
      <c r="H70" s="142"/>
    </row>
    <row r="71" spans="2:8" ht="9" customHeight="1">
      <c r="B71" s="143"/>
      <c r="C71" s="1"/>
      <c r="D71" s="144" t="s">
        <v>198</v>
      </c>
      <c r="E71" s="7" t="e">
        <f>SUM(E68:E70)</f>
        <v>#DIV/0!</v>
      </c>
      <c r="F71" s="145">
        <f>SUM(F68:F70)</f>
        <v>0</v>
      </c>
    </row>
    <row r="72" spans="2:8" ht="9" customHeight="1">
      <c r="B72" s="143"/>
      <c r="C72" s="1"/>
      <c r="D72" s="1"/>
      <c r="E72" s="7"/>
      <c r="F72" s="145"/>
    </row>
    <row r="73" spans="2:8" ht="9" customHeight="1">
      <c r="B73" s="425" t="s">
        <v>119</v>
      </c>
      <c r="C73" s="426"/>
      <c r="D73" s="426"/>
      <c r="E73" s="426"/>
      <c r="F73" s="427"/>
    </row>
    <row r="74" spans="2:8" ht="9" customHeight="1">
      <c r="B74" s="143"/>
      <c r="C74" s="1"/>
      <c r="D74" s="1"/>
      <c r="E74" s="1" t="s">
        <v>118</v>
      </c>
      <c r="F74" s="154" t="s">
        <v>170</v>
      </c>
    </row>
    <row r="75" spans="2:8" ht="9" customHeight="1">
      <c r="B75" s="143"/>
      <c r="C75" s="1"/>
      <c r="D75" s="144" t="s">
        <v>120</v>
      </c>
      <c r="E75" s="263">
        <f>C12</f>
        <v>0</v>
      </c>
      <c r="F75" s="264">
        <f>E75*'Overview Start Here (1)'!G6</f>
        <v>0</v>
      </c>
      <c r="H75" s="142"/>
    </row>
    <row r="76" spans="2:8" ht="9" customHeight="1">
      <c r="B76" s="143"/>
      <c r="C76" s="1"/>
      <c r="D76" s="144" t="s">
        <v>289</v>
      </c>
      <c r="E76" s="73">
        <f>D12</f>
        <v>0</v>
      </c>
      <c r="F76" s="145">
        <f>D12</f>
        <v>0</v>
      </c>
      <c r="H76" s="142"/>
    </row>
    <row r="77" spans="2:8" ht="9" customHeight="1">
      <c r="B77" s="143"/>
      <c r="C77" s="1"/>
      <c r="D77" s="144" t="s">
        <v>171</v>
      </c>
      <c r="E77" s="7">
        <f>E12</f>
        <v>0</v>
      </c>
      <c r="F77" s="145">
        <f>F76*F75</f>
        <v>0</v>
      </c>
      <c r="H77" s="142"/>
    </row>
    <row r="78" spans="2:8" ht="9" customHeight="1">
      <c r="B78" s="143"/>
      <c r="C78" s="1"/>
      <c r="D78" s="144" t="s">
        <v>121</v>
      </c>
      <c r="E78" s="7">
        <f>E24</f>
        <v>0</v>
      </c>
      <c r="F78" s="145">
        <f>F24</f>
        <v>0</v>
      </c>
    </row>
    <row r="79" spans="2:8" ht="9" customHeight="1">
      <c r="B79" s="143"/>
      <c r="C79" s="1"/>
      <c r="D79" s="1"/>
      <c r="E79" s="7"/>
      <c r="F79" s="145"/>
    </row>
    <row r="80" spans="2:8" ht="9" customHeight="1">
      <c r="B80" s="143"/>
      <c r="C80" s="1"/>
      <c r="D80" s="1" t="s">
        <v>122</v>
      </c>
      <c r="E80" s="7">
        <f>E77-E78</f>
        <v>0</v>
      </c>
      <c r="F80" s="291">
        <f>F77-F78</f>
        <v>0</v>
      </c>
    </row>
    <row r="81" spans="2:8" ht="9" customHeight="1">
      <c r="B81" s="143"/>
      <c r="C81" s="1"/>
      <c r="D81" s="1"/>
      <c r="E81" s="7"/>
      <c r="F81" s="145"/>
    </row>
    <row r="82" spans="2:8" ht="9" customHeight="1">
      <c r="B82" s="428" t="s">
        <v>227</v>
      </c>
      <c r="C82" s="429"/>
      <c r="D82" s="429"/>
      <c r="E82" s="429"/>
      <c r="F82" s="430"/>
    </row>
    <row r="83" spans="2:8" ht="9" customHeight="1">
      <c r="B83" s="146"/>
      <c r="F83" s="147"/>
    </row>
    <row r="84" spans="2:8" ht="9" customHeight="1">
      <c r="B84" s="146"/>
      <c r="D84" s="103" t="s">
        <v>175</v>
      </c>
      <c r="E84" s="160">
        <f>C30</f>
        <v>0</v>
      </c>
      <c r="F84" s="148">
        <f>C30</f>
        <v>0</v>
      </c>
    </row>
    <row r="85" spans="2:8" ht="9" customHeight="1">
      <c r="B85" s="146"/>
      <c r="D85" s="103" t="s">
        <v>199</v>
      </c>
      <c r="E85" s="149">
        <f>G30</f>
        <v>0</v>
      </c>
      <c r="F85" s="150" t="e">
        <f>(F64*F84)+F71</f>
        <v>#DIV/0!</v>
      </c>
    </row>
    <row r="86" spans="2:8" ht="9" customHeight="1">
      <c r="B86" s="146"/>
      <c r="D86" s="103" t="s">
        <v>161</v>
      </c>
      <c r="E86" s="142">
        <f>E80*(1-E84)</f>
        <v>0</v>
      </c>
      <c r="F86" s="151">
        <f>F80*F84</f>
        <v>0</v>
      </c>
    </row>
    <row r="87" spans="2:8" ht="9" customHeight="1">
      <c r="B87" s="146"/>
      <c r="D87" s="103" t="s">
        <v>164</v>
      </c>
      <c r="E87" s="142">
        <f>E86-E85</f>
        <v>0</v>
      </c>
      <c r="F87" s="151" t="e">
        <f>F86-F85</f>
        <v>#DIV/0!</v>
      </c>
      <c r="H87" s="284"/>
    </row>
    <row r="88" spans="2:8" ht="9" customHeight="1">
      <c r="B88" s="146"/>
      <c r="D88" s="103"/>
      <c r="E88" s="142"/>
      <c r="F88" s="151"/>
    </row>
    <row r="89" spans="2:8" ht="21" customHeight="1">
      <c r="B89" s="416" t="s">
        <v>233</v>
      </c>
      <c r="C89" s="417"/>
      <c r="D89" s="417"/>
      <c r="E89" s="142">
        <f>H36</f>
        <v>0</v>
      </c>
      <c r="F89" s="147"/>
    </row>
    <row r="90" spans="2:8" ht="23.25" customHeight="1">
      <c r="B90" s="418" t="s">
        <v>168</v>
      </c>
      <c r="C90" s="419"/>
      <c r="D90" s="419"/>
      <c r="E90" s="156">
        <f>H43</f>
        <v>0</v>
      </c>
      <c r="F90" s="147"/>
    </row>
    <row r="91" spans="2:8" ht="10.5" customHeight="1">
      <c r="B91" s="166"/>
      <c r="C91" s="167"/>
      <c r="D91" s="167"/>
      <c r="E91" s="152"/>
      <c r="F91" s="147"/>
    </row>
    <row r="92" spans="2:8" ht="10.5" customHeight="1">
      <c r="B92" s="428" t="s">
        <v>228</v>
      </c>
      <c r="C92" s="429"/>
      <c r="D92" s="429"/>
      <c r="E92" s="429"/>
      <c r="F92" s="430"/>
    </row>
    <row r="93" spans="2:8" ht="9" customHeight="1">
      <c r="B93" s="146"/>
      <c r="F93" s="147"/>
    </row>
    <row r="94" spans="2:8" ht="9" customHeight="1">
      <c r="B94" s="146"/>
      <c r="D94" s="103" t="s">
        <v>200</v>
      </c>
      <c r="E94" s="159">
        <f>1-E84</f>
        <v>1</v>
      </c>
      <c r="F94" s="148">
        <f>E94</f>
        <v>1</v>
      </c>
    </row>
    <row r="95" spans="2:8" ht="9" customHeight="1">
      <c r="B95" s="146"/>
      <c r="D95" s="103" t="s">
        <v>226</v>
      </c>
      <c r="E95" s="155">
        <v>37.68</v>
      </c>
      <c r="F95" s="150">
        <f>E95*D5</f>
        <v>0</v>
      </c>
    </row>
    <row r="96" spans="2:8" ht="9" customHeight="1">
      <c r="B96" s="146"/>
      <c r="D96" s="103" t="s">
        <v>201</v>
      </c>
      <c r="E96" s="149" t="e">
        <f>(E64*E94)+E95</f>
        <v>#DIV/0!</v>
      </c>
      <c r="F96" s="158" t="e">
        <f>(F64*F94)+F95</f>
        <v>#DIV/0!</v>
      </c>
    </row>
    <row r="97" spans="2:6" ht="9" customHeight="1">
      <c r="B97" s="146"/>
      <c r="D97" s="103" t="s">
        <v>162</v>
      </c>
      <c r="E97" s="142">
        <f>E80*E94</f>
        <v>0</v>
      </c>
      <c r="F97" s="151">
        <f>F80*F94</f>
        <v>0</v>
      </c>
    </row>
    <row r="98" spans="2:6" ht="9" customHeight="1">
      <c r="B98" s="146"/>
      <c r="D98" s="103" t="s">
        <v>163</v>
      </c>
      <c r="E98" s="142" t="e">
        <f>E97-E96</f>
        <v>#DIV/0!</v>
      </c>
      <c r="F98" s="151" t="e">
        <f>F97-F96</f>
        <v>#DIV/0!</v>
      </c>
    </row>
    <row r="99" spans="2:6" ht="25.5" customHeight="1">
      <c r="B99" s="416" t="s">
        <v>234</v>
      </c>
      <c r="C99" s="417"/>
      <c r="D99" s="417"/>
      <c r="E99" s="142" t="e">
        <f>E96/(E75*E94)</f>
        <v>#DIV/0!</v>
      </c>
      <c r="F99" s="147"/>
    </row>
    <row r="100" spans="2:6" ht="25.5" customHeight="1" thickBot="1">
      <c r="B100" s="420" t="s">
        <v>169</v>
      </c>
      <c r="C100" s="421"/>
      <c r="D100" s="421"/>
      <c r="E100" s="265" t="e">
        <f>E96/(E76*E94)</f>
        <v>#DIV/0!</v>
      </c>
      <c r="F100" s="153"/>
    </row>
    <row r="101" spans="2:6" ht="9" customHeight="1" thickTop="1">
      <c r="D101" s="103"/>
    </row>
    <row r="108" spans="2:6" ht="56.25" customHeight="1"/>
  </sheetData>
  <mergeCells count="24">
    <mergeCell ref="C46:G49"/>
    <mergeCell ref="B89:D89"/>
    <mergeCell ref="B90:D90"/>
    <mergeCell ref="B99:D99"/>
    <mergeCell ref="B100:D100"/>
    <mergeCell ref="B58:F58"/>
    <mergeCell ref="B66:F66"/>
    <mergeCell ref="B73:F73"/>
    <mergeCell ref="B82:F82"/>
    <mergeCell ref="B92:F92"/>
    <mergeCell ref="A7:C7"/>
    <mergeCell ref="D7:F7"/>
    <mergeCell ref="A4:C4"/>
    <mergeCell ref="D4:F4"/>
    <mergeCell ref="A5:C5"/>
    <mergeCell ref="D5:F5"/>
    <mergeCell ref="A6:C6"/>
    <mergeCell ref="D6:F6"/>
    <mergeCell ref="A1:C1"/>
    <mergeCell ref="D1:F1"/>
    <mergeCell ref="A2:C2"/>
    <mergeCell ref="D2:F2"/>
    <mergeCell ref="A3:C3"/>
    <mergeCell ref="D3:F3"/>
  </mergeCells>
  <pageMargins left="0.7" right="0.7" top="0.75" bottom="0.75" header="0.3" footer="0.3"/>
  <pageSetup scale="90" orientation="landscape" verticalDpi="300" r:id="rId1"/>
  <headerFooter>
    <oddHeader>&amp;A</oddHeader>
    <oddFooter>Page &amp;P of &amp;N</oddFooter>
  </headerFooter>
  <rowBreaks count="1" manualBreakCount="1">
    <brk id="4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5DDE-E903-42D3-959F-58580065EC55}">
  <dimension ref="A1:R129"/>
  <sheetViews>
    <sheetView view="pageBreakPreview" topLeftCell="A64" zoomScale="140" zoomScaleNormal="110" zoomScaleSheetLayoutView="140" workbookViewId="0">
      <selection activeCell="A4" sqref="A4:C4"/>
    </sheetView>
  </sheetViews>
  <sheetFormatPr defaultRowHeight="9.9499999999999993" customHeight="1"/>
  <cols>
    <col min="1" max="1" width="7.5703125" style="1" customWidth="1"/>
    <col min="2" max="2" width="6" style="1" customWidth="1"/>
    <col min="3" max="3" width="7" style="1" customWidth="1"/>
    <col min="4" max="4" width="6" style="1" customWidth="1"/>
    <col min="5" max="5" width="9.140625" style="1"/>
    <col min="6" max="6" width="8.85546875" style="1" customWidth="1"/>
    <col min="7" max="7" width="12.42578125" style="1" customWidth="1"/>
    <col min="8" max="8" width="9.140625" style="1" customWidth="1"/>
    <col min="9" max="10" width="9.140625" style="1"/>
    <col min="11" max="11" width="10.42578125" style="1" bestFit="1" customWidth="1"/>
    <col min="12" max="13" width="9.140625" style="1"/>
    <col min="14" max="14" width="18.42578125" style="1" customWidth="1"/>
    <col min="15" max="16" width="9.140625" style="1"/>
    <col min="17" max="19" width="9.5703125" style="1" bestFit="1" customWidth="1"/>
    <col min="20" max="16384" width="9.140625" style="1"/>
  </cols>
  <sheetData>
    <row r="1" spans="1:18" ht="9.9499999999999993" customHeight="1">
      <c r="A1" s="1" t="s">
        <v>285</v>
      </c>
    </row>
    <row r="2" spans="1:18" ht="23.25" customHeight="1">
      <c r="A2" s="1" t="s">
        <v>260</v>
      </c>
      <c r="B2" s="403" t="s">
        <v>275</v>
      </c>
      <c r="C2" s="434"/>
      <c r="D2" s="10" t="s">
        <v>286</v>
      </c>
      <c r="E2" s="1" t="s">
        <v>258</v>
      </c>
      <c r="F2" s="1" t="s">
        <v>259</v>
      </c>
      <c r="G2" s="1" t="s">
        <v>261</v>
      </c>
    </row>
    <row r="3" spans="1:18" ht="9.75" customHeight="1">
      <c r="A3" s="228" t="s">
        <v>248</v>
      </c>
      <c r="B3" s="228">
        <v>2</v>
      </c>
      <c r="C3" s="228">
        <v>1</v>
      </c>
      <c r="D3" s="228">
        <v>1</v>
      </c>
      <c r="E3" s="281"/>
      <c r="F3" s="229" t="s">
        <v>224</v>
      </c>
      <c r="G3" s="228">
        <f>'Overview Start Here (1)'!G6</f>
        <v>0</v>
      </c>
    </row>
    <row r="4" spans="1:18" ht="9.75" customHeight="1">
      <c r="A4" s="228" t="s">
        <v>249</v>
      </c>
      <c r="B4" s="228">
        <v>2</v>
      </c>
      <c r="C4" s="228">
        <v>1</v>
      </c>
      <c r="D4" s="228">
        <v>1</v>
      </c>
      <c r="E4" s="281"/>
      <c r="F4" s="229" t="s">
        <v>224</v>
      </c>
      <c r="G4" s="228">
        <f>'Overview Start Here (1)'!G8</f>
        <v>0</v>
      </c>
    </row>
    <row r="5" spans="1:18" ht="9.75" customHeight="1">
      <c r="A5" s="228" t="s">
        <v>250</v>
      </c>
      <c r="B5" s="228">
        <v>2</v>
      </c>
      <c r="C5" s="228">
        <v>1</v>
      </c>
      <c r="D5" s="228">
        <v>1</v>
      </c>
      <c r="E5" s="281"/>
      <c r="F5" s="229" t="s">
        <v>224</v>
      </c>
      <c r="G5" s="228">
        <f>'Overview Start Here (1)'!G10</f>
        <v>0</v>
      </c>
    </row>
    <row r="6" spans="1:18" ht="9.75" customHeight="1">
      <c r="A6" s="228" t="s">
        <v>251</v>
      </c>
      <c r="B6" s="228">
        <v>2</v>
      </c>
      <c r="C6" s="228">
        <v>1</v>
      </c>
      <c r="D6" s="228">
        <v>1</v>
      </c>
      <c r="E6" s="281"/>
      <c r="F6" s="229" t="s">
        <v>224</v>
      </c>
      <c r="G6" s="228">
        <f>'Overview Start Here (1)'!H12</f>
        <v>0</v>
      </c>
    </row>
    <row r="7" spans="1:18" ht="9.75" customHeight="1">
      <c r="A7" s="228" t="s">
        <v>252</v>
      </c>
      <c r="B7" s="228">
        <v>2</v>
      </c>
      <c r="C7" s="228">
        <v>2</v>
      </c>
      <c r="D7" s="228">
        <v>1</v>
      </c>
      <c r="E7" s="281"/>
      <c r="F7" s="229" t="s">
        <v>224</v>
      </c>
      <c r="G7" s="228">
        <f>'Overview Start Here (1)'!H14</f>
        <v>0</v>
      </c>
    </row>
    <row r="8" spans="1:18" ht="9.75" customHeight="1">
      <c r="A8" s="435" t="s">
        <v>253</v>
      </c>
      <c r="B8" s="437">
        <v>2</v>
      </c>
      <c r="C8" s="435">
        <v>2</v>
      </c>
      <c r="D8" s="435">
        <v>1</v>
      </c>
      <c r="E8" s="436"/>
      <c r="F8" s="449" t="s">
        <v>224</v>
      </c>
      <c r="G8" s="228" cm="1">
        <f t="array" ref="G8:G9">'Overview Start Here (1)'!H17:H18</f>
        <v>0</v>
      </c>
      <c r="H8" s="1" t="s">
        <v>257</v>
      </c>
    </row>
    <row r="9" spans="1:18" ht="9.75" customHeight="1">
      <c r="A9" s="437"/>
      <c r="B9" s="438"/>
      <c r="C9" s="437"/>
      <c r="D9" s="437"/>
      <c r="E9" s="440"/>
      <c r="F9" s="450"/>
      <c r="G9" s="230">
        <v>0</v>
      </c>
      <c r="H9" s="1" t="s">
        <v>240</v>
      </c>
    </row>
    <row r="10" spans="1:18" ht="9.75" customHeight="1">
      <c r="A10" s="230" t="s">
        <v>254</v>
      </c>
      <c r="B10" s="230">
        <v>2</v>
      </c>
      <c r="C10" s="230">
        <v>2</v>
      </c>
      <c r="D10" s="230">
        <v>1</v>
      </c>
      <c r="E10" s="282"/>
      <c r="F10" s="231" t="s">
        <v>224</v>
      </c>
      <c r="G10" s="447">
        <f>'Overview Start Here (1)'!I20</f>
        <v>0</v>
      </c>
      <c r="H10" s="448"/>
    </row>
    <row r="11" spans="1:18" ht="39" customHeight="1">
      <c r="A11" s="435" t="s">
        <v>255</v>
      </c>
      <c r="B11" s="437">
        <v>3</v>
      </c>
      <c r="C11" s="435">
        <v>3</v>
      </c>
      <c r="D11" s="435">
        <v>3</v>
      </c>
      <c r="E11" s="436"/>
      <c r="F11" s="451" t="s">
        <v>266</v>
      </c>
      <c r="G11" s="454">
        <f>SPILL!B4</f>
        <v>0</v>
      </c>
      <c r="H11" s="431"/>
      <c r="I11" s="432"/>
      <c r="J11" s="432"/>
      <c r="K11" s="432"/>
      <c r="L11" s="432"/>
      <c r="M11" s="432"/>
      <c r="N11" s="432"/>
      <c r="O11" s="433"/>
      <c r="P11" s="57"/>
      <c r="Q11" s="57"/>
      <c r="R11" s="57"/>
    </row>
    <row r="12" spans="1:18" ht="39" customHeight="1">
      <c r="A12" s="435"/>
      <c r="B12" s="439"/>
      <c r="C12" s="435"/>
      <c r="D12" s="435"/>
      <c r="E12" s="436"/>
      <c r="F12" s="452"/>
      <c r="G12" s="443">
        <f>SPILL!B6</f>
        <v>0</v>
      </c>
      <c r="H12" s="444"/>
      <c r="I12" s="445"/>
      <c r="J12" s="445"/>
      <c r="K12" s="445"/>
      <c r="L12" s="445"/>
      <c r="M12" s="445"/>
      <c r="N12" s="445"/>
      <c r="O12" s="446"/>
    </row>
    <row r="13" spans="1:18" ht="39" customHeight="1">
      <c r="A13" s="435"/>
      <c r="B13" s="439"/>
      <c r="C13" s="435"/>
      <c r="D13" s="435"/>
      <c r="E13" s="436"/>
      <c r="F13" s="452"/>
      <c r="G13" s="443">
        <f>SPILL!B8</f>
        <v>0</v>
      </c>
      <c r="H13" s="444"/>
      <c r="I13" s="445"/>
      <c r="J13" s="445"/>
      <c r="K13" s="445"/>
      <c r="L13" s="445"/>
      <c r="M13" s="445"/>
      <c r="N13" s="445"/>
      <c r="O13" s="446"/>
    </row>
    <row r="14" spans="1:18" ht="39" customHeight="1">
      <c r="A14" s="435"/>
      <c r="B14" s="439"/>
      <c r="C14" s="435"/>
      <c r="D14" s="435"/>
      <c r="E14" s="436"/>
      <c r="F14" s="452"/>
      <c r="G14" s="443">
        <f>SPILL!B10</f>
        <v>0</v>
      </c>
      <c r="H14" s="444"/>
      <c r="I14" s="445"/>
      <c r="J14" s="445"/>
      <c r="K14" s="445"/>
      <c r="L14" s="445"/>
      <c r="M14" s="445"/>
      <c r="N14" s="445"/>
      <c r="O14" s="446"/>
    </row>
    <row r="15" spans="1:18" ht="39" customHeight="1">
      <c r="A15" s="435"/>
      <c r="B15" s="438"/>
      <c r="C15" s="435"/>
      <c r="D15" s="435"/>
      <c r="E15" s="436"/>
      <c r="F15" s="453"/>
      <c r="G15" s="443">
        <f>SPILL!B12</f>
        <v>0</v>
      </c>
      <c r="H15" s="444"/>
      <c r="I15" s="445"/>
      <c r="J15" s="445"/>
      <c r="K15" s="445"/>
      <c r="L15" s="445"/>
      <c r="M15" s="445"/>
      <c r="N15" s="445"/>
      <c r="O15" s="446"/>
    </row>
    <row r="16" spans="1:18" ht="58.5" customHeight="1">
      <c r="A16" s="228" t="s">
        <v>256</v>
      </c>
      <c r="B16" s="228">
        <v>3</v>
      </c>
      <c r="C16" s="228">
        <v>4</v>
      </c>
      <c r="D16" s="228">
        <v>3</v>
      </c>
      <c r="E16" s="281"/>
      <c r="F16" s="244" t="s">
        <v>266</v>
      </c>
      <c r="G16" s="443">
        <f>SPILL!B17</f>
        <v>0</v>
      </c>
      <c r="H16" s="444"/>
      <c r="I16" s="445"/>
      <c r="J16" s="445"/>
      <c r="K16" s="445"/>
      <c r="L16" s="445"/>
      <c r="M16" s="445"/>
      <c r="N16" s="445"/>
      <c r="O16" s="446"/>
    </row>
    <row r="17" spans="1:15" ht="9.9499999999999993" customHeight="1">
      <c r="E17" s="236"/>
      <c r="F17" s="240"/>
      <c r="G17" s="236"/>
      <c r="K17" s="85"/>
    </row>
    <row r="18" spans="1:15" ht="9.9499999999999993" customHeight="1">
      <c r="F18" s="241"/>
    </row>
    <row r="19" spans="1:15" ht="9.9499999999999993" customHeight="1">
      <c r="A19" s="1" t="s">
        <v>117</v>
      </c>
      <c r="F19" s="243"/>
    </row>
    <row r="20" spans="1:15" ht="21.75" customHeight="1">
      <c r="A20" s="1" t="s">
        <v>260</v>
      </c>
      <c r="B20" s="403" t="s">
        <v>275</v>
      </c>
      <c r="C20" s="434"/>
      <c r="D20" s="10" t="s">
        <v>286</v>
      </c>
      <c r="E20" s="237" t="s">
        <v>258</v>
      </c>
      <c r="F20" s="242"/>
      <c r="G20" s="237" t="s">
        <v>261</v>
      </c>
    </row>
    <row r="21" spans="1:15" ht="9.9499999999999993" customHeight="1">
      <c r="A21" s="435" t="s">
        <v>248</v>
      </c>
      <c r="B21" s="437">
        <v>2</v>
      </c>
      <c r="C21" s="435">
        <v>4</v>
      </c>
      <c r="D21" s="435">
        <v>2</v>
      </c>
      <c r="E21" s="436"/>
      <c r="F21" s="229" t="s">
        <v>224</v>
      </c>
      <c r="G21" s="228">
        <f>'Fertilizer (2)'!D26</f>
        <v>0</v>
      </c>
    </row>
    <row r="22" spans="1:15" ht="9.9499999999999993" customHeight="1">
      <c r="A22" s="435"/>
      <c r="B22" s="438"/>
      <c r="C22" s="435"/>
      <c r="D22" s="435"/>
      <c r="E22" s="436"/>
      <c r="F22" s="228"/>
      <c r="G22" s="228">
        <f>'Fertilizer (2)'!E26</f>
        <v>0</v>
      </c>
    </row>
    <row r="23" spans="1:15" ht="9.9499999999999993" customHeight="1">
      <c r="A23" s="435" t="s">
        <v>249</v>
      </c>
      <c r="B23" s="437">
        <v>2</v>
      </c>
      <c r="C23" s="435">
        <v>4</v>
      </c>
      <c r="D23" s="435">
        <v>2</v>
      </c>
      <c r="E23" s="436"/>
      <c r="F23" s="229"/>
      <c r="G23" s="228">
        <f>SPILL!B23</f>
        <v>0</v>
      </c>
    </row>
    <row r="24" spans="1:15" ht="9.9499999999999993" customHeight="1">
      <c r="A24" s="437"/>
      <c r="B24" s="438"/>
      <c r="C24" s="437"/>
      <c r="D24" s="437"/>
      <c r="E24" s="436"/>
      <c r="F24" s="230"/>
      <c r="G24" s="230">
        <f>'Fertilizer (2)'!F31</f>
        <v>0</v>
      </c>
    </row>
    <row r="25" spans="1:15" ht="26.25" customHeight="1">
      <c r="A25" s="228" t="s">
        <v>250</v>
      </c>
      <c r="B25" s="228">
        <v>1</v>
      </c>
      <c r="C25" s="228">
        <v>5</v>
      </c>
      <c r="D25" s="228">
        <v>1</v>
      </c>
      <c r="E25" s="281"/>
      <c r="F25" s="229"/>
      <c r="G25" s="249">
        <f>SPILL!B25</f>
        <v>0</v>
      </c>
      <c r="H25" s="431"/>
      <c r="I25" s="432"/>
      <c r="J25" s="432"/>
      <c r="K25" s="432"/>
      <c r="L25" s="432"/>
      <c r="M25" s="432"/>
      <c r="N25" s="432"/>
      <c r="O25" s="433"/>
    </row>
    <row r="26" spans="1:15" ht="9.9499999999999993" customHeight="1">
      <c r="A26" s="455" t="s">
        <v>276</v>
      </c>
      <c r="B26" s="455">
        <v>2</v>
      </c>
      <c r="C26" s="457">
        <v>4</v>
      </c>
      <c r="D26" s="455">
        <v>3</v>
      </c>
      <c r="E26" s="456"/>
      <c r="F26" s="229"/>
      <c r="G26" s="234">
        <f>SPILL!B30</f>
        <v>0</v>
      </c>
    </row>
    <row r="27" spans="1:15" ht="9.9499999999999993" customHeight="1">
      <c r="A27" s="455"/>
      <c r="B27" s="455"/>
      <c r="C27" s="458"/>
      <c r="D27" s="455"/>
      <c r="E27" s="456"/>
      <c r="F27" s="229"/>
      <c r="G27" s="228">
        <f>'Fertilizer (2)'!F44</f>
        <v>0</v>
      </c>
    </row>
    <row r="28" spans="1:15" ht="9.9499999999999993" customHeight="1">
      <c r="A28" s="455"/>
      <c r="B28" s="455"/>
      <c r="C28" s="458"/>
      <c r="D28" s="455"/>
      <c r="E28" s="456"/>
      <c r="F28" s="228"/>
      <c r="G28" s="228">
        <f>'Fertilizer (2)'!G44</f>
        <v>0</v>
      </c>
    </row>
    <row r="29" spans="1:15" ht="9.9499999999999993" customHeight="1">
      <c r="A29" s="459" t="s">
        <v>277</v>
      </c>
      <c r="B29" s="459">
        <v>2</v>
      </c>
      <c r="C29" s="459">
        <v>5</v>
      </c>
      <c r="D29" s="459">
        <v>2</v>
      </c>
      <c r="E29" s="461"/>
      <c r="F29" s="229"/>
      <c r="G29" s="228">
        <f>'Fertilizer (2)'!H44</f>
        <v>0</v>
      </c>
    </row>
    <row r="30" spans="1:15" ht="9.9499999999999993" customHeight="1">
      <c r="A30" s="460"/>
      <c r="B30" s="460"/>
      <c r="C30" s="460"/>
      <c r="D30" s="460"/>
      <c r="E30" s="462"/>
      <c r="F30" s="228"/>
      <c r="G30" s="230">
        <f>'Fertilizer (2)'!I44</f>
        <v>0</v>
      </c>
    </row>
    <row r="31" spans="1:15" ht="17.25" customHeight="1">
      <c r="A31" s="228" t="s">
        <v>252</v>
      </c>
      <c r="B31" s="228">
        <v>1</v>
      </c>
      <c r="C31" s="228">
        <v>5</v>
      </c>
      <c r="D31" s="228">
        <v>1</v>
      </c>
      <c r="E31" s="281"/>
      <c r="F31" s="229"/>
      <c r="G31" s="250">
        <f>SPILL!B32</f>
        <v>0</v>
      </c>
      <c r="H31" s="463"/>
      <c r="I31" s="464"/>
      <c r="J31" s="464"/>
      <c r="K31" s="464"/>
      <c r="L31" s="464"/>
      <c r="M31" s="464"/>
      <c r="N31" s="464"/>
      <c r="O31" s="465"/>
    </row>
    <row r="32" spans="1:15" ht="9.9499999999999993" customHeight="1">
      <c r="A32" s="455" t="s">
        <v>279</v>
      </c>
      <c r="B32" s="455">
        <v>2</v>
      </c>
      <c r="C32" s="455">
        <v>4</v>
      </c>
      <c r="D32" s="455">
        <v>4</v>
      </c>
      <c r="E32" s="456"/>
      <c r="F32" s="228"/>
      <c r="G32" s="238">
        <f>'Fertilizer (2)'!C57</f>
        <v>0</v>
      </c>
    </row>
    <row r="33" spans="1:15" ht="9.9499999999999993" customHeight="1">
      <c r="A33" s="455"/>
      <c r="B33" s="455"/>
      <c r="C33" s="455"/>
      <c r="D33" s="455"/>
      <c r="E33" s="456"/>
      <c r="F33" s="229" t="s">
        <v>224</v>
      </c>
      <c r="G33" s="228">
        <f>SPILL!B37</f>
        <v>0</v>
      </c>
    </row>
    <row r="34" spans="1:15" ht="9.9499999999999993" customHeight="1">
      <c r="A34" s="455"/>
      <c r="B34" s="455"/>
      <c r="C34" s="455"/>
      <c r="D34" s="455"/>
      <c r="E34" s="456"/>
      <c r="F34" s="229" t="s">
        <v>224</v>
      </c>
      <c r="G34" s="228">
        <f>'Fertilizer (2)'!F57</f>
        <v>0</v>
      </c>
    </row>
    <row r="35" spans="1:15" ht="9.9499999999999993" customHeight="1">
      <c r="A35" s="455"/>
      <c r="B35" s="455"/>
      <c r="C35" s="455"/>
      <c r="D35" s="455"/>
      <c r="E35" s="456"/>
      <c r="F35" s="228"/>
      <c r="G35" s="228">
        <f>'Fertilizer (2)'!G57</f>
        <v>0</v>
      </c>
    </row>
    <row r="36" spans="1:15" ht="9.9499999999999993" customHeight="1">
      <c r="A36" s="455" t="s">
        <v>278</v>
      </c>
      <c r="B36" s="455">
        <v>2</v>
      </c>
      <c r="C36" s="455">
        <v>5</v>
      </c>
      <c r="D36" s="455">
        <v>2</v>
      </c>
      <c r="E36" s="456"/>
      <c r="F36" s="228"/>
      <c r="G36" s="228">
        <f>'Fertilizer (2)'!H57</f>
        <v>0</v>
      </c>
    </row>
    <row r="37" spans="1:15" ht="9.9499999999999993" customHeight="1">
      <c r="A37" s="455"/>
      <c r="B37" s="455"/>
      <c r="C37" s="455"/>
      <c r="D37" s="455"/>
      <c r="E37" s="456"/>
      <c r="F37" s="228"/>
      <c r="G37" s="228">
        <f>'Fertilizer (2)'!I57</f>
        <v>0</v>
      </c>
    </row>
    <row r="38" spans="1:15" ht="15" customHeight="1">
      <c r="A38" s="228" t="s">
        <v>254</v>
      </c>
      <c r="B38" s="228">
        <v>1</v>
      </c>
      <c r="C38" s="228">
        <v>5</v>
      </c>
      <c r="D38" s="228">
        <v>1</v>
      </c>
      <c r="E38" s="281"/>
      <c r="F38" s="229" t="s">
        <v>224</v>
      </c>
      <c r="G38" s="250">
        <f>SPILL!B39</f>
        <v>0</v>
      </c>
      <c r="H38" s="463"/>
      <c r="I38" s="464"/>
      <c r="J38" s="464"/>
      <c r="K38" s="464"/>
      <c r="L38" s="464"/>
      <c r="M38" s="464"/>
      <c r="N38" s="464"/>
      <c r="O38" s="465"/>
    </row>
    <row r="39" spans="1:15" ht="9.9499999999999993" customHeight="1">
      <c r="A39" s="455" t="s">
        <v>280</v>
      </c>
      <c r="B39" s="455">
        <v>2</v>
      </c>
      <c r="C39" s="455">
        <v>4</v>
      </c>
      <c r="D39" s="455">
        <v>4</v>
      </c>
      <c r="E39" s="456"/>
      <c r="F39" s="228"/>
      <c r="G39" s="238">
        <f>'Fertilizer (2)'!C70</f>
        <v>0</v>
      </c>
    </row>
    <row r="40" spans="1:15" ht="9.9499999999999993" customHeight="1">
      <c r="A40" s="455"/>
      <c r="B40" s="455"/>
      <c r="C40" s="455"/>
      <c r="D40" s="455"/>
      <c r="E40" s="456"/>
      <c r="F40" s="229" t="s">
        <v>224</v>
      </c>
      <c r="G40" s="228">
        <f>SPILL!B44</f>
        <v>0</v>
      </c>
    </row>
    <row r="41" spans="1:15" ht="9.9499999999999993" customHeight="1">
      <c r="A41" s="455"/>
      <c r="B41" s="455"/>
      <c r="C41" s="455"/>
      <c r="D41" s="455"/>
      <c r="E41" s="456"/>
      <c r="F41" s="229" t="s">
        <v>224</v>
      </c>
      <c r="G41" s="228">
        <f>'Fertilizer (2)'!F70</f>
        <v>0</v>
      </c>
    </row>
    <row r="42" spans="1:15" ht="9.9499999999999993" customHeight="1">
      <c r="A42" s="455"/>
      <c r="B42" s="455"/>
      <c r="C42" s="455"/>
      <c r="D42" s="455"/>
      <c r="E42" s="456"/>
      <c r="F42" s="228"/>
      <c r="G42" s="228">
        <f>'Fertilizer (2)'!G70</f>
        <v>0</v>
      </c>
    </row>
    <row r="43" spans="1:15" ht="9.9499999999999993" customHeight="1">
      <c r="A43" s="455" t="s">
        <v>281</v>
      </c>
      <c r="B43" s="455">
        <v>2</v>
      </c>
      <c r="C43" s="455">
        <v>5</v>
      </c>
      <c r="D43" s="455">
        <v>2</v>
      </c>
      <c r="E43" s="456"/>
      <c r="F43" s="228"/>
      <c r="G43" s="228">
        <f>'Fertilizer (2)'!H70</f>
        <v>0</v>
      </c>
    </row>
    <row r="44" spans="1:15" ht="9.9499999999999993" customHeight="1">
      <c r="A44" s="455"/>
      <c r="B44" s="455"/>
      <c r="C44" s="455"/>
      <c r="D44" s="455"/>
      <c r="E44" s="456"/>
      <c r="F44" s="228"/>
      <c r="G44" s="228">
        <f>'Fertilizer (2)'!I70</f>
        <v>0</v>
      </c>
    </row>
    <row r="45" spans="1:15" ht="21" customHeight="1">
      <c r="A45" s="228" t="s">
        <v>256</v>
      </c>
      <c r="B45" s="228">
        <v>1</v>
      </c>
      <c r="C45" s="228">
        <v>5</v>
      </c>
      <c r="D45" s="228">
        <v>1</v>
      </c>
      <c r="E45" s="281"/>
      <c r="F45" s="229" t="s">
        <v>224</v>
      </c>
      <c r="G45" s="250">
        <f>SPILL!B46</f>
        <v>0</v>
      </c>
      <c r="H45" s="463"/>
      <c r="I45" s="464"/>
      <c r="J45" s="464"/>
      <c r="K45" s="464"/>
      <c r="L45" s="464"/>
      <c r="M45" s="464"/>
      <c r="N45" s="464"/>
      <c r="O45" s="465"/>
    </row>
    <row r="46" spans="1:15" ht="9.9499999999999993" customHeight="1">
      <c r="A46" s="455" t="s">
        <v>280</v>
      </c>
      <c r="B46" s="455">
        <v>2</v>
      </c>
      <c r="C46" s="455">
        <v>4</v>
      </c>
      <c r="D46" s="455">
        <v>4</v>
      </c>
      <c r="E46" s="456"/>
      <c r="F46" s="228"/>
      <c r="G46" s="238">
        <f>'Fertilizer (2)'!C83</f>
        <v>0</v>
      </c>
    </row>
    <row r="47" spans="1:15" ht="9.9499999999999993" customHeight="1">
      <c r="A47" s="455"/>
      <c r="B47" s="455"/>
      <c r="C47" s="455"/>
      <c r="D47" s="455"/>
      <c r="E47" s="456"/>
      <c r="F47" s="229" t="s">
        <v>224</v>
      </c>
      <c r="G47" s="228">
        <f>SPILL!B51</f>
        <v>0</v>
      </c>
    </row>
    <row r="48" spans="1:15" ht="9.9499999999999993" customHeight="1">
      <c r="A48" s="455"/>
      <c r="B48" s="455"/>
      <c r="C48" s="455"/>
      <c r="D48" s="455"/>
      <c r="E48" s="456"/>
      <c r="F48" s="229" t="s">
        <v>224</v>
      </c>
      <c r="G48" s="228">
        <f>'Fertilizer (2)'!F83</f>
        <v>0</v>
      </c>
    </row>
    <row r="49" spans="1:15" ht="9.9499999999999993" customHeight="1">
      <c r="A49" s="455"/>
      <c r="B49" s="455"/>
      <c r="C49" s="455"/>
      <c r="D49" s="455"/>
      <c r="E49" s="456"/>
      <c r="F49" s="228"/>
      <c r="G49" s="228">
        <f>'Fertilizer (2)'!G83</f>
        <v>0</v>
      </c>
    </row>
    <row r="50" spans="1:15" ht="9.9499999999999993" customHeight="1">
      <c r="A50" s="455" t="s">
        <v>281</v>
      </c>
      <c r="B50" s="455">
        <v>2</v>
      </c>
      <c r="C50" s="455">
        <v>5</v>
      </c>
      <c r="D50" s="455">
        <v>2</v>
      </c>
      <c r="E50" s="456"/>
      <c r="F50" s="228"/>
      <c r="G50" s="228">
        <f>'Fertilizer (2)'!H83</f>
        <v>0</v>
      </c>
    </row>
    <row r="51" spans="1:15" ht="9.9499999999999993" customHeight="1">
      <c r="A51" s="455"/>
      <c r="B51" s="455"/>
      <c r="C51" s="455"/>
      <c r="D51" s="455"/>
      <c r="E51" s="456"/>
      <c r="F51" s="228"/>
      <c r="G51" s="228">
        <f>'Fertilizer (2)'!I83</f>
        <v>0</v>
      </c>
    </row>
    <row r="53" spans="1:15" ht="9.9499999999999993" customHeight="1">
      <c r="A53" s="1" t="s">
        <v>116</v>
      </c>
    </row>
    <row r="54" spans="1:15" ht="18.75" customHeight="1">
      <c r="A54" s="1" t="s">
        <v>260</v>
      </c>
      <c r="B54" s="403" t="s">
        <v>275</v>
      </c>
      <c r="C54" s="434"/>
      <c r="D54" s="10" t="s">
        <v>286</v>
      </c>
      <c r="E54" s="237" t="s">
        <v>258</v>
      </c>
      <c r="F54" s="242"/>
      <c r="G54" s="237" t="s">
        <v>261</v>
      </c>
    </row>
    <row r="55" spans="1:15" ht="9.9499999999999993" customHeight="1">
      <c r="A55" s="435" t="s">
        <v>248</v>
      </c>
      <c r="B55" s="437">
        <v>2</v>
      </c>
      <c r="C55" s="435">
        <v>4</v>
      </c>
      <c r="D55" s="435">
        <v>1</v>
      </c>
      <c r="E55" s="436"/>
      <c r="F55" s="449" t="s">
        <v>224</v>
      </c>
      <c r="G55" s="228">
        <f>'Seed (3)'!F20</f>
        <v>0</v>
      </c>
      <c r="H55" s="1" t="s">
        <v>129</v>
      </c>
    </row>
    <row r="56" spans="1:15" ht="9.9499999999999993" customHeight="1">
      <c r="A56" s="437"/>
      <c r="B56" s="438"/>
      <c r="C56" s="437"/>
      <c r="D56" s="437"/>
      <c r="E56" s="440"/>
      <c r="F56" s="450"/>
      <c r="G56" s="230">
        <f>'Seed (3)'!F21</f>
        <v>0</v>
      </c>
      <c r="H56" s="1" t="s">
        <v>135</v>
      </c>
    </row>
    <row r="57" spans="1:15" ht="30.75" customHeight="1">
      <c r="A57" s="228" t="s">
        <v>249</v>
      </c>
      <c r="B57" s="228">
        <v>1</v>
      </c>
      <c r="C57" s="228">
        <v>4</v>
      </c>
      <c r="D57" s="228">
        <v>1</v>
      </c>
      <c r="E57" s="281"/>
      <c r="F57" s="229" t="s">
        <v>224</v>
      </c>
      <c r="G57" s="454">
        <f>SPILL!B53</f>
        <v>0</v>
      </c>
      <c r="H57" s="431"/>
      <c r="I57" s="432"/>
      <c r="J57" s="432"/>
      <c r="K57" s="432"/>
      <c r="L57" s="432"/>
      <c r="M57" s="432"/>
      <c r="N57" s="432"/>
      <c r="O57" s="433"/>
    </row>
    <row r="58" spans="1:15" ht="15" customHeight="1">
      <c r="A58" s="228" t="s">
        <v>250</v>
      </c>
      <c r="B58" s="228">
        <v>3</v>
      </c>
      <c r="C58" s="228">
        <v>4</v>
      </c>
      <c r="D58" s="228">
        <v>1</v>
      </c>
      <c r="E58" s="281"/>
      <c r="F58" s="229" t="s">
        <v>224</v>
      </c>
      <c r="G58" s="454">
        <f>SPILL!B59</f>
        <v>0</v>
      </c>
      <c r="H58" s="431"/>
      <c r="I58" s="432"/>
      <c r="J58" s="432"/>
      <c r="K58" s="432"/>
      <c r="L58" s="432"/>
      <c r="M58" s="432"/>
      <c r="N58" s="432"/>
      <c r="O58" s="433"/>
    </row>
    <row r="59" spans="1:15" ht="24.75" customHeight="1">
      <c r="A59" s="228" t="s">
        <v>251</v>
      </c>
      <c r="B59" s="228">
        <v>1</v>
      </c>
      <c r="C59" s="228">
        <v>4</v>
      </c>
      <c r="D59" s="228">
        <v>2</v>
      </c>
      <c r="E59" s="281"/>
      <c r="F59" s="229" t="s">
        <v>224</v>
      </c>
      <c r="G59" s="454">
        <f>SPILL!B61</f>
        <v>0</v>
      </c>
      <c r="H59" s="431"/>
      <c r="I59" s="432"/>
      <c r="J59" s="432"/>
      <c r="K59" s="432"/>
      <c r="L59" s="432"/>
      <c r="M59" s="432"/>
      <c r="N59" s="432"/>
      <c r="O59" s="433"/>
    </row>
    <row r="60" spans="1:15" ht="9.9499999999999993" customHeight="1">
      <c r="A60" s="435" t="s">
        <v>252</v>
      </c>
      <c r="B60" s="437">
        <v>2</v>
      </c>
      <c r="C60" s="435">
        <v>4</v>
      </c>
      <c r="D60" s="435">
        <v>3</v>
      </c>
      <c r="E60" s="436"/>
      <c r="F60" s="229" t="s">
        <v>224</v>
      </c>
      <c r="G60" s="228">
        <f>'Seed (3)'!C43</f>
        <v>0</v>
      </c>
    </row>
    <row r="61" spans="1:15" ht="9.9499999999999993" customHeight="1">
      <c r="A61" s="435"/>
      <c r="B61" s="439"/>
      <c r="C61" s="435"/>
      <c r="D61" s="435"/>
      <c r="E61" s="436"/>
      <c r="F61" s="229" t="s">
        <v>224</v>
      </c>
      <c r="G61" s="228">
        <f>'Seed (3)'!D43</f>
        <v>0</v>
      </c>
    </row>
    <row r="62" spans="1:15" ht="9.9499999999999993" customHeight="1">
      <c r="A62" s="435"/>
      <c r="B62" s="438"/>
      <c r="C62" s="435"/>
      <c r="D62" s="435"/>
      <c r="E62" s="436"/>
      <c r="F62" s="229" t="s">
        <v>224</v>
      </c>
      <c r="G62" s="267">
        <f>'Seed (3)'!E43</f>
        <v>0</v>
      </c>
    </row>
    <row r="63" spans="1:15" ht="9.9499999999999993" customHeight="1">
      <c r="A63" s="435" t="s">
        <v>267</v>
      </c>
      <c r="B63" s="437">
        <v>2</v>
      </c>
      <c r="C63" s="435">
        <v>5</v>
      </c>
      <c r="D63" s="435">
        <v>2</v>
      </c>
      <c r="E63" s="436"/>
      <c r="F63" s="229" t="s">
        <v>224</v>
      </c>
      <c r="G63" s="228">
        <f>'Seed (3)'!C48</f>
        <v>0</v>
      </c>
    </row>
    <row r="64" spans="1:15" ht="9.9499999999999993" customHeight="1">
      <c r="A64" s="435"/>
      <c r="B64" s="438"/>
      <c r="C64" s="435"/>
      <c r="D64" s="435"/>
      <c r="E64" s="436"/>
      <c r="F64" s="229" t="s">
        <v>224</v>
      </c>
      <c r="G64" s="267">
        <f>'Seed (3)'!E48</f>
        <v>0</v>
      </c>
    </row>
    <row r="65" spans="1:15" ht="9.9499999999999993" customHeight="1">
      <c r="A65" s="228" t="s">
        <v>308</v>
      </c>
      <c r="B65" s="228">
        <v>2</v>
      </c>
      <c r="C65" s="228">
        <v>5</v>
      </c>
      <c r="D65" s="228">
        <v>1</v>
      </c>
      <c r="E65" s="281"/>
      <c r="F65" s="229" t="s">
        <v>224</v>
      </c>
      <c r="G65" s="228">
        <f>'Seed (3)'!C51</f>
        <v>0</v>
      </c>
    </row>
    <row r="66" spans="1:15" ht="9.9499999999999993" customHeight="1">
      <c r="A66" s="228" t="s">
        <v>255</v>
      </c>
      <c r="B66" s="228">
        <v>2</v>
      </c>
      <c r="C66" s="228">
        <v>5</v>
      </c>
      <c r="D66" s="228">
        <v>1</v>
      </c>
      <c r="E66" s="281"/>
      <c r="F66" s="229" t="s">
        <v>224</v>
      </c>
      <c r="G66" s="248">
        <f>SPILL!B66</f>
        <v>0</v>
      </c>
    </row>
    <row r="68" spans="1:15" ht="9.9499999999999993" customHeight="1">
      <c r="A68" s="1" t="s">
        <v>269</v>
      </c>
    </row>
    <row r="69" spans="1:15" ht="18.75" customHeight="1">
      <c r="A69" s="1" t="s">
        <v>260</v>
      </c>
      <c r="B69" s="403" t="s">
        <v>275</v>
      </c>
      <c r="C69" s="434"/>
      <c r="D69" s="10" t="s">
        <v>286</v>
      </c>
      <c r="E69" s="237" t="s">
        <v>258</v>
      </c>
      <c r="F69" s="242"/>
      <c r="G69" s="237" t="s">
        <v>261</v>
      </c>
    </row>
    <row r="70" spans="1:15" ht="9.9499999999999993" customHeight="1">
      <c r="A70" s="435" t="s">
        <v>248</v>
      </c>
      <c r="B70" s="437">
        <v>2</v>
      </c>
      <c r="C70" s="435">
        <v>3</v>
      </c>
      <c r="D70" s="435">
        <v>2</v>
      </c>
      <c r="E70" s="436"/>
      <c r="F70" s="449" t="s">
        <v>224</v>
      </c>
      <c r="G70" s="228">
        <f>SPILL!B68</f>
        <v>0</v>
      </c>
    </row>
    <row r="71" spans="1:15" ht="9.9499999999999993" customHeight="1">
      <c r="A71" s="437"/>
      <c r="B71" s="438"/>
      <c r="C71" s="437"/>
      <c r="D71" s="437"/>
      <c r="E71" s="440"/>
      <c r="F71" s="450"/>
      <c r="G71" s="230">
        <f>SPILL!B69</f>
        <v>0</v>
      </c>
    </row>
    <row r="72" spans="1:15" ht="9.9499999999999993" customHeight="1">
      <c r="A72" s="228" t="s">
        <v>249</v>
      </c>
      <c r="B72" s="228">
        <v>1</v>
      </c>
      <c r="C72" s="228">
        <v>4</v>
      </c>
      <c r="D72" s="228">
        <v>1</v>
      </c>
      <c r="E72" s="281"/>
      <c r="F72" s="466" t="s">
        <v>287</v>
      </c>
      <c r="G72" s="454">
        <f>SPILL!B71</f>
        <v>0</v>
      </c>
      <c r="H72" s="431"/>
      <c r="I72" s="432"/>
      <c r="J72" s="432"/>
      <c r="K72" s="432"/>
      <c r="L72" s="432"/>
      <c r="M72" s="432"/>
      <c r="N72" s="432"/>
      <c r="O72" s="433"/>
    </row>
    <row r="73" spans="1:15" ht="9.9499999999999993" customHeight="1">
      <c r="A73" s="435" t="s">
        <v>250</v>
      </c>
      <c r="B73" s="437">
        <v>3</v>
      </c>
      <c r="C73" s="435">
        <v>5</v>
      </c>
      <c r="D73" s="435">
        <v>4</v>
      </c>
      <c r="E73" s="436"/>
      <c r="F73" s="467"/>
      <c r="G73" s="228">
        <f>'IPM (4)'!C32</f>
        <v>0</v>
      </c>
    </row>
    <row r="74" spans="1:15" ht="9.9499999999999993" customHeight="1">
      <c r="A74" s="435"/>
      <c r="B74" s="439"/>
      <c r="C74" s="435"/>
      <c r="D74" s="435"/>
      <c r="E74" s="436"/>
      <c r="F74" s="467"/>
      <c r="G74" s="228">
        <f>'IPM (4)'!D32</f>
        <v>0</v>
      </c>
    </row>
    <row r="75" spans="1:15" ht="9.9499999999999993" customHeight="1">
      <c r="A75" s="435"/>
      <c r="B75" s="439"/>
      <c r="C75" s="435"/>
      <c r="D75" s="435"/>
      <c r="E75" s="436"/>
      <c r="F75" s="467"/>
      <c r="G75" s="228">
        <f>'IPM (4)'!E32</f>
        <v>0</v>
      </c>
    </row>
    <row r="76" spans="1:15" ht="9.9499999999999993" customHeight="1">
      <c r="A76" s="435"/>
      <c r="B76" s="439"/>
      <c r="C76" s="435"/>
      <c r="D76" s="435"/>
      <c r="E76" s="436"/>
      <c r="F76" s="467"/>
      <c r="G76" s="228">
        <f>'IPM (4)'!F32</f>
        <v>0</v>
      </c>
    </row>
    <row r="77" spans="1:15" ht="9.9499999999999993" customHeight="1">
      <c r="A77" s="435"/>
      <c r="B77" s="438"/>
      <c r="C77" s="435"/>
      <c r="D77" s="435"/>
      <c r="E77" s="436"/>
      <c r="F77" s="467"/>
      <c r="G77" s="228">
        <f>'IPM (4)'!G32</f>
        <v>0</v>
      </c>
    </row>
    <row r="78" spans="1:15" ht="20.25" customHeight="1">
      <c r="A78" s="228" t="s">
        <v>251</v>
      </c>
      <c r="B78" s="228">
        <v>1</v>
      </c>
      <c r="C78" s="228">
        <v>4</v>
      </c>
      <c r="D78" s="228">
        <v>1</v>
      </c>
      <c r="E78" s="281"/>
      <c r="F78" s="467"/>
      <c r="G78" s="454">
        <f>SPILL!B76</f>
        <v>0</v>
      </c>
      <c r="H78" s="431"/>
      <c r="I78" s="432"/>
      <c r="J78" s="432"/>
      <c r="K78" s="432"/>
      <c r="L78" s="432"/>
      <c r="M78" s="432"/>
      <c r="N78" s="432"/>
      <c r="O78" s="433"/>
    </row>
    <row r="79" spans="1:15" ht="9.9499999999999993" customHeight="1">
      <c r="A79" s="435" t="s">
        <v>252</v>
      </c>
      <c r="B79" s="437">
        <v>3</v>
      </c>
      <c r="C79" s="435">
        <v>5</v>
      </c>
      <c r="D79" s="435">
        <v>4</v>
      </c>
      <c r="E79" s="436"/>
      <c r="F79" s="467"/>
      <c r="G79" s="228">
        <f>'IPM (4)'!C45</f>
        <v>0</v>
      </c>
    </row>
    <row r="80" spans="1:15" ht="9.9499999999999993" customHeight="1">
      <c r="A80" s="435"/>
      <c r="B80" s="439"/>
      <c r="C80" s="435"/>
      <c r="D80" s="435"/>
      <c r="E80" s="436"/>
      <c r="F80" s="467"/>
      <c r="G80" s="228">
        <f>'IPM (4)'!D45</f>
        <v>0</v>
      </c>
    </row>
    <row r="81" spans="1:15" ht="9.9499999999999993" customHeight="1">
      <c r="A81" s="435"/>
      <c r="B81" s="439"/>
      <c r="C81" s="435"/>
      <c r="D81" s="435"/>
      <c r="E81" s="436"/>
      <c r="F81" s="467"/>
      <c r="G81" s="228">
        <f>'IPM (4)'!E66</f>
        <v>0</v>
      </c>
    </row>
    <row r="82" spans="1:15" ht="9.9499999999999993" customHeight="1">
      <c r="A82" s="435"/>
      <c r="B82" s="439"/>
      <c r="C82" s="435"/>
      <c r="D82" s="435"/>
      <c r="E82" s="436"/>
      <c r="F82" s="467"/>
      <c r="G82" s="228">
        <f>'IPM (4)'!F45</f>
        <v>0</v>
      </c>
    </row>
    <row r="83" spans="1:15" ht="9.9499999999999993" customHeight="1">
      <c r="A83" s="435"/>
      <c r="B83" s="438"/>
      <c r="C83" s="435"/>
      <c r="D83" s="435"/>
      <c r="E83" s="436"/>
      <c r="F83" s="468"/>
      <c r="G83" s="228">
        <f>'IPM (4)'!G45</f>
        <v>0</v>
      </c>
    </row>
    <row r="84" spans="1:15" ht="9.9499999999999993" customHeight="1">
      <c r="A84" s="435" t="s">
        <v>253</v>
      </c>
      <c r="B84" s="437">
        <v>2</v>
      </c>
      <c r="C84" s="435">
        <v>3</v>
      </c>
      <c r="D84" s="435">
        <v>4</v>
      </c>
      <c r="E84" s="436"/>
      <c r="F84" s="466" t="s">
        <v>270</v>
      </c>
      <c r="G84" s="228">
        <f>SPILL!B81</f>
        <v>0</v>
      </c>
    </row>
    <row r="85" spans="1:15" ht="9.9499999999999993" customHeight="1">
      <c r="A85" s="435"/>
      <c r="B85" s="439"/>
      <c r="C85" s="435"/>
      <c r="D85" s="435"/>
      <c r="E85" s="436"/>
      <c r="F85" s="467"/>
      <c r="G85" s="228">
        <f>SPILL!B82</f>
        <v>0</v>
      </c>
    </row>
    <row r="86" spans="1:15" ht="9.9499999999999993" customHeight="1">
      <c r="A86" s="435"/>
      <c r="B86" s="439"/>
      <c r="C86" s="435"/>
      <c r="D86" s="435"/>
      <c r="E86" s="436"/>
      <c r="F86" s="467"/>
      <c r="G86" s="228">
        <f>SPILL!B83</f>
        <v>0</v>
      </c>
    </row>
    <row r="87" spans="1:15" ht="9.9499999999999993" customHeight="1">
      <c r="A87" s="435"/>
      <c r="B87" s="438"/>
      <c r="C87" s="435"/>
      <c r="D87" s="435"/>
      <c r="E87" s="436"/>
      <c r="F87" s="468"/>
      <c r="G87" s="228">
        <f>SPILL!B84</f>
        <v>0</v>
      </c>
    </row>
    <row r="88" spans="1:15" ht="9.9499999999999993" customHeight="1">
      <c r="A88" s="228" t="s">
        <v>254</v>
      </c>
      <c r="B88" s="228">
        <v>3</v>
      </c>
      <c r="C88" s="228">
        <v>3</v>
      </c>
      <c r="D88" s="228">
        <v>1</v>
      </c>
      <c r="E88" s="281"/>
      <c r="F88" s="229" t="s">
        <v>224</v>
      </c>
      <c r="G88" s="228">
        <f>SPILL!B86</f>
        <v>0</v>
      </c>
    </row>
    <row r="89" spans="1:15" ht="9.9499999999999993" customHeight="1">
      <c r="A89" s="435" t="s">
        <v>255</v>
      </c>
      <c r="B89" s="437">
        <v>3</v>
      </c>
      <c r="C89" s="435">
        <v>5</v>
      </c>
      <c r="D89" s="435">
        <v>5</v>
      </c>
      <c r="E89" s="436"/>
      <c r="F89" s="229" t="s">
        <v>224</v>
      </c>
      <c r="G89" s="228">
        <f>'IPM (4)'!C62</f>
        <v>0</v>
      </c>
    </row>
    <row r="90" spans="1:15" ht="9.9499999999999993" customHeight="1">
      <c r="A90" s="435"/>
      <c r="B90" s="439"/>
      <c r="C90" s="435"/>
      <c r="D90" s="435"/>
      <c r="E90" s="436"/>
      <c r="F90" s="229" t="s">
        <v>224</v>
      </c>
      <c r="G90" s="228">
        <f>'IPM (4)'!D62</f>
        <v>0</v>
      </c>
    </row>
    <row r="91" spans="1:15" ht="9.9499999999999993" customHeight="1">
      <c r="A91" s="435"/>
      <c r="B91" s="439"/>
      <c r="C91" s="435"/>
      <c r="D91" s="435"/>
      <c r="E91" s="436"/>
      <c r="F91" s="229" t="s">
        <v>224</v>
      </c>
      <c r="G91" s="228">
        <f>'IPM (4)'!E62</f>
        <v>0</v>
      </c>
    </row>
    <row r="92" spans="1:15" ht="9.9499999999999993" customHeight="1">
      <c r="A92" s="435"/>
      <c r="B92" s="439"/>
      <c r="C92" s="435"/>
      <c r="D92" s="435"/>
      <c r="E92" s="436"/>
      <c r="F92" s="228"/>
      <c r="G92" s="267">
        <f>'IPM (4)'!F62</f>
        <v>0</v>
      </c>
    </row>
    <row r="93" spans="1:15" ht="9.9499999999999993" customHeight="1">
      <c r="A93" s="435"/>
      <c r="B93" s="438"/>
      <c r="C93" s="435"/>
      <c r="D93" s="435"/>
      <c r="E93" s="436"/>
      <c r="F93" s="228"/>
      <c r="G93" s="267">
        <f>'IPM (4)'!G62</f>
        <v>0</v>
      </c>
    </row>
    <row r="94" spans="1:15" ht="21" customHeight="1">
      <c r="A94" s="228" t="s">
        <v>256</v>
      </c>
      <c r="B94" s="228">
        <v>1</v>
      </c>
      <c r="C94" s="228">
        <v>4</v>
      </c>
      <c r="D94" s="228">
        <v>1</v>
      </c>
      <c r="E94" s="281"/>
      <c r="F94" s="229" t="s">
        <v>224</v>
      </c>
      <c r="G94" s="249">
        <f>SPILL!B87</f>
        <v>0</v>
      </c>
      <c r="H94" s="431"/>
      <c r="I94" s="432"/>
      <c r="J94" s="432"/>
      <c r="K94" s="432"/>
      <c r="L94" s="432"/>
      <c r="M94" s="432"/>
      <c r="N94" s="432"/>
      <c r="O94" s="433"/>
    </row>
    <row r="96" spans="1:15" ht="9.9499999999999993" customHeight="1">
      <c r="A96" s="3" t="s">
        <v>273</v>
      </c>
      <c r="B96" s="3"/>
    </row>
    <row r="97" spans="1:7" ht="20.25" customHeight="1">
      <c r="A97" s="1" t="s">
        <v>260</v>
      </c>
      <c r="B97" s="403" t="s">
        <v>275</v>
      </c>
      <c r="C97" s="434"/>
      <c r="D97" s="10" t="s">
        <v>286</v>
      </c>
      <c r="E97" s="237" t="s">
        <v>258</v>
      </c>
      <c r="F97" s="242"/>
      <c r="G97" s="237" t="s">
        <v>261</v>
      </c>
    </row>
    <row r="98" spans="1:7" ht="9.9499999999999993" customHeight="1">
      <c r="A98" s="435" t="s">
        <v>248</v>
      </c>
      <c r="B98" s="437">
        <v>2</v>
      </c>
      <c r="C98" s="437">
        <v>6</v>
      </c>
      <c r="D98" s="435">
        <v>3</v>
      </c>
      <c r="E98" s="440"/>
      <c r="F98" s="229" t="s">
        <v>224</v>
      </c>
      <c r="G98" s="228">
        <f>'Machinery and Hauling (5)'!B21</f>
        <v>0</v>
      </c>
    </row>
    <row r="99" spans="1:7" ht="9.9499999999999993" customHeight="1">
      <c r="A99" s="435"/>
      <c r="B99" s="439"/>
      <c r="C99" s="439"/>
      <c r="D99" s="435"/>
      <c r="E99" s="441"/>
      <c r="F99" s="229" t="s">
        <v>224</v>
      </c>
      <c r="G99" s="267">
        <f>'Machinery and Hauling (5)'!C21</f>
        <v>0</v>
      </c>
    </row>
    <row r="100" spans="1:7" ht="9.9499999999999993" customHeight="1">
      <c r="A100" s="435"/>
      <c r="B100" s="438"/>
      <c r="C100" s="438"/>
      <c r="D100" s="435"/>
      <c r="E100" s="442"/>
      <c r="F100" s="228"/>
      <c r="G100" s="267">
        <f>SPILL!B92</f>
        <v>0</v>
      </c>
    </row>
    <row r="101" spans="1:7" ht="9.9499999999999993" customHeight="1">
      <c r="A101" s="435" t="s">
        <v>249</v>
      </c>
      <c r="B101" s="437">
        <v>2</v>
      </c>
      <c r="C101" s="437">
        <v>6</v>
      </c>
      <c r="D101" s="435">
        <v>3</v>
      </c>
      <c r="E101" s="440"/>
      <c r="F101" s="229" t="s">
        <v>224</v>
      </c>
      <c r="G101" s="228">
        <f>'Machinery and Hauling (5)'!B26</f>
        <v>0</v>
      </c>
    </row>
    <row r="102" spans="1:7" ht="9.9499999999999993" customHeight="1">
      <c r="A102" s="435"/>
      <c r="B102" s="439"/>
      <c r="C102" s="439"/>
      <c r="D102" s="435"/>
      <c r="E102" s="441"/>
      <c r="F102" s="229" t="s">
        <v>224</v>
      </c>
      <c r="G102" s="267">
        <f>'Machinery and Hauling (5)'!C26</f>
        <v>0</v>
      </c>
    </row>
    <row r="103" spans="1:7" ht="9.9499999999999993" customHeight="1">
      <c r="A103" s="435"/>
      <c r="B103" s="438"/>
      <c r="C103" s="438"/>
      <c r="D103" s="435"/>
      <c r="E103" s="442"/>
      <c r="F103" s="228"/>
      <c r="G103" s="267">
        <f>SPILL!B94</f>
        <v>0</v>
      </c>
    </row>
    <row r="104" spans="1:7" ht="9.9499999999999993" customHeight="1">
      <c r="A104" s="435" t="s">
        <v>250</v>
      </c>
      <c r="B104" s="437">
        <v>2</v>
      </c>
      <c r="C104" s="437">
        <v>6</v>
      </c>
      <c r="D104" s="435">
        <v>3</v>
      </c>
      <c r="E104" s="440"/>
      <c r="F104" s="229" t="s">
        <v>224</v>
      </c>
      <c r="G104" s="228">
        <f>'Machinery and Hauling (5)'!B31</f>
        <v>0</v>
      </c>
    </row>
    <row r="105" spans="1:7" ht="9.9499999999999993" customHeight="1">
      <c r="A105" s="435"/>
      <c r="B105" s="439"/>
      <c r="C105" s="439"/>
      <c r="D105" s="435"/>
      <c r="E105" s="441"/>
      <c r="F105" s="229" t="s">
        <v>224</v>
      </c>
      <c r="G105" s="267">
        <f>'Machinery and Hauling (5)'!C31</f>
        <v>0</v>
      </c>
    </row>
    <row r="106" spans="1:7" ht="9.9499999999999993" customHeight="1">
      <c r="A106" s="435"/>
      <c r="B106" s="438"/>
      <c r="C106" s="438"/>
      <c r="D106" s="435"/>
      <c r="E106" s="442"/>
      <c r="F106" s="228"/>
      <c r="G106" s="267">
        <f>SPILL!B95</f>
        <v>0</v>
      </c>
    </row>
    <row r="107" spans="1:7" ht="9.9499999999999993" customHeight="1">
      <c r="A107" s="228" t="s">
        <v>251</v>
      </c>
      <c r="B107" s="228">
        <v>3</v>
      </c>
      <c r="C107" s="228">
        <v>6</v>
      </c>
      <c r="D107" s="228">
        <v>1</v>
      </c>
      <c r="E107" s="281"/>
      <c r="F107" s="228"/>
      <c r="G107" s="267">
        <f>'Machinery and Hauling (5)'!D36</f>
        <v>0</v>
      </c>
    </row>
    <row r="108" spans="1:7" ht="9.9499999999999993" customHeight="1">
      <c r="A108" s="435" t="s">
        <v>252</v>
      </c>
      <c r="B108" s="437">
        <v>2</v>
      </c>
      <c r="C108" s="437">
        <v>6</v>
      </c>
      <c r="D108" s="435">
        <v>1</v>
      </c>
      <c r="E108" s="436"/>
      <c r="F108" s="228"/>
      <c r="G108" s="267">
        <f>'Machinery and Hauling (5)'!C41</f>
        <v>0</v>
      </c>
    </row>
    <row r="109" spans="1:7" ht="9.9499999999999993" customHeight="1">
      <c r="A109" s="435"/>
      <c r="B109" s="438"/>
      <c r="C109" s="438"/>
      <c r="D109" s="435"/>
      <c r="E109" s="436"/>
      <c r="F109" s="228"/>
      <c r="G109" s="267">
        <f>SPILL!B96</f>
        <v>0</v>
      </c>
    </row>
    <row r="111" spans="1:7" ht="9.9499999999999993" customHeight="1">
      <c r="A111" s="3" t="s">
        <v>288</v>
      </c>
      <c r="B111" s="3"/>
    </row>
    <row r="112" spans="1:7" ht="24.75" customHeight="1">
      <c r="A112" s="1" t="s">
        <v>260</v>
      </c>
      <c r="B112" s="403" t="s">
        <v>275</v>
      </c>
      <c r="C112" s="434"/>
      <c r="D112" s="10" t="s">
        <v>286</v>
      </c>
      <c r="E112" s="1" t="s">
        <v>258</v>
      </c>
      <c r="F112" s="243"/>
      <c r="G112" s="1" t="s">
        <v>261</v>
      </c>
    </row>
    <row r="113" spans="1:15" ht="9.9499999999999993" customHeight="1">
      <c r="A113" s="435" t="s">
        <v>248</v>
      </c>
      <c r="B113" s="437">
        <v>3</v>
      </c>
      <c r="C113" s="435">
        <v>7</v>
      </c>
      <c r="D113" s="435">
        <v>2</v>
      </c>
      <c r="E113" s="436"/>
      <c r="F113" s="437"/>
      <c r="G113" s="267">
        <f>' Finacial Summary - (6)'!E12</f>
        <v>0</v>
      </c>
    </row>
    <row r="114" spans="1:15" ht="9.9499999999999993" customHeight="1">
      <c r="A114" s="435"/>
      <c r="B114" s="438"/>
      <c r="C114" s="435"/>
      <c r="D114" s="435"/>
      <c r="E114" s="436"/>
      <c r="F114" s="438"/>
      <c r="G114" s="267">
        <f>' Finacial Summary - (6)'!G12</f>
        <v>0</v>
      </c>
    </row>
    <row r="115" spans="1:15" ht="9.9499999999999993" customHeight="1">
      <c r="A115" s="435" t="s">
        <v>249</v>
      </c>
      <c r="B115" s="437">
        <v>1</v>
      </c>
      <c r="C115" s="435">
        <v>6</v>
      </c>
      <c r="D115" s="435">
        <v>1</v>
      </c>
      <c r="E115" s="436"/>
      <c r="F115" s="449" t="s">
        <v>224</v>
      </c>
      <c r="G115" s="228">
        <f>' Finacial Summary - (6)'!G16</f>
        <v>0</v>
      </c>
      <c r="H115" s="228" t="s">
        <v>129</v>
      </c>
    </row>
    <row r="116" spans="1:15" ht="9.9499999999999993" customHeight="1">
      <c r="A116" s="435"/>
      <c r="B116" s="438"/>
      <c r="C116" s="435"/>
      <c r="D116" s="435"/>
      <c r="E116" s="436"/>
      <c r="F116" s="450"/>
      <c r="G116" s="228">
        <f>' Finacial Summary - (6)'!G17</f>
        <v>0</v>
      </c>
      <c r="H116" s="228" t="s">
        <v>135</v>
      </c>
    </row>
    <row r="117" spans="1:15" ht="9.9499999999999993" customHeight="1">
      <c r="A117" s="435" t="s">
        <v>250</v>
      </c>
      <c r="B117" s="437">
        <v>2</v>
      </c>
      <c r="C117" s="435">
        <v>6</v>
      </c>
      <c r="D117" s="435">
        <v>3</v>
      </c>
      <c r="E117" s="436"/>
      <c r="F117" s="229" t="s">
        <v>224</v>
      </c>
      <c r="G117" s="228">
        <f>' Finacial Summary - (6)'!C24</f>
        <v>0</v>
      </c>
    </row>
    <row r="118" spans="1:15" ht="9.9499999999999993" customHeight="1">
      <c r="A118" s="435"/>
      <c r="B118" s="439"/>
      <c r="C118" s="435"/>
      <c r="D118" s="435"/>
      <c r="E118" s="436"/>
      <c r="F118" s="229" t="s">
        <v>224</v>
      </c>
      <c r="G118" s="228">
        <f>' Finacial Summary - (6)'!E24</f>
        <v>0</v>
      </c>
    </row>
    <row r="119" spans="1:15" ht="9.9499999999999993" customHeight="1">
      <c r="A119" s="435"/>
      <c r="B119" s="438"/>
      <c r="C119" s="435"/>
      <c r="D119" s="435"/>
      <c r="E119" s="436"/>
      <c r="F119" s="228"/>
      <c r="G119" s="268">
        <f>' Finacial Summary - (6)'!F24</f>
        <v>0</v>
      </c>
    </row>
    <row r="120" spans="1:15" ht="9.9499999999999993" customHeight="1">
      <c r="A120" s="437" t="s">
        <v>251</v>
      </c>
      <c r="B120" s="437">
        <v>2</v>
      </c>
      <c r="C120" s="437">
        <v>8</v>
      </c>
      <c r="D120" s="437">
        <v>2</v>
      </c>
      <c r="E120" s="440"/>
      <c r="F120" s="437"/>
      <c r="G120" s="234">
        <f>' Finacial Summary - (6)'!C30</f>
        <v>0</v>
      </c>
    </row>
    <row r="121" spans="1:15" ht="9.9499999999999993" customHeight="1">
      <c r="A121" s="438"/>
      <c r="B121" s="438"/>
      <c r="C121" s="438"/>
      <c r="D121" s="438"/>
      <c r="E121" s="442"/>
      <c r="F121" s="438"/>
      <c r="G121" s="268">
        <f>' Finacial Summary - (6)'!G30</f>
        <v>0</v>
      </c>
    </row>
    <row r="122" spans="1:15" ht="9.9499999999999993" customHeight="1">
      <c r="A122" s="435" t="s">
        <v>252</v>
      </c>
      <c r="B122" s="435">
        <v>3</v>
      </c>
      <c r="C122" s="435">
        <v>9</v>
      </c>
      <c r="D122" s="435">
        <v>2</v>
      </c>
      <c r="E122" s="440"/>
      <c r="F122" s="238"/>
      <c r="G122" s="268">
        <f>' Finacial Summary - (6)'!G36</f>
        <v>0</v>
      </c>
    </row>
    <row r="123" spans="1:15" ht="9.9499999999999993" customHeight="1">
      <c r="A123" s="435"/>
      <c r="B123" s="435"/>
      <c r="C123" s="435"/>
      <c r="D123" s="435"/>
      <c r="E123" s="442"/>
      <c r="F123" s="228"/>
      <c r="G123" s="268">
        <f>' Finacial Summary - (6)'!H36</f>
        <v>0</v>
      </c>
    </row>
    <row r="124" spans="1:15" ht="9.9499999999999993" customHeight="1">
      <c r="A124" s="437" t="s">
        <v>253</v>
      </c>
      <c r="B124" s="437">
        <v>3</v>
      </c>
      <c r="C124" s="437">
        <v>9</v>
      </c>
      <c r="D124" s="437">
        <v>2</v>
      </c>
      <c r="E124" s="283"/>
      <c r="F124" s="228"/>
      <c r="G124" s="228">
        <f>' Finacial Summary - (6)'!G43</f>
        <v>0</v>
      </c>
    </row>
    <row r="125" spans="1:15" ht="9.9499999999999993" customHeight="1">
      <c r="A125" s="438"/>
      <c r="B125" s="438"/>
      <c r="C125" s="438"/>
      <c r="D125" s="438"/>
      <c r="E125" s="281"/>
      <c r="F125" s="228"/>
      <c r="G125" s="228">
        <f>' Finacial Summary - (6)'!H43</f>
        <v>0</v>
      </c>
    </row>
    <row r="126" spans="1:15" ht="13.5" customHeight="1">
      <c r="A126" s="228" t="s">
        <v>254</v>
      </c>
      <c r="B126" s="228">
        <v>2</v>
      </c>
      <c r="C126" s="228">
        <v>9</v>
      </c>
      <c r="D126" s="228">
        <v>1</v>
      </c>
      <c r="E126" s="281"/>
      <c r="F126" s="229" t="s">
        <v>224</v>
      </c>
      <c r="G126" s="431">
        <f>SPILL!B97</f>
        <v>0</v>
      </c>
      <c r="H126" s="432"/>
      <c r="I126" s="432"/>
      <c r="J126" s="432"/>
      <c r="K126" s="432"/>
      <c r="L126" s="432"/>
      <c r="M126" s="432"/>
      <c r="N126" s="432"/>
      <c r="O126" s="433"/>
    </row>
    <row r="127" spans="1:15" ht="11.25" customHeight="1">
      <c r="A127" s="228" t="s">
        <v>255</v>
      </c>
      <c r="B127" s="230">
        <v>2</v>
      </c>
      <c r="C127" s="228">
        <v>7</v>
      </c>
      <c r="D127" s="228">
        <v>1</v>
      </c>
      <c r="E127" s="281"/>
      <c r="F127" s="274"/>
      <c r="G127" s="272">
        <f>' Finacial Summary - (6)'!G51</f>
        <v>0</v>
      </c>
      <c r="H127" s="249"/>
      <c r="I127" s="270"/>
      <c r="J127" s="270"/>
      <c r="K127" s="270"/>
      <c r="L127" s="270"/>
      <c r="M127" s="270"/>
      <c r="N127" s="270"/>
      <c r="O127" s="270"/>
    </row>
    <row r="128" spans="1:15" ht="9.9499999999999993" customHeight="1">
      <c r="A128" s="435" t="s">
        <v>256</v>
      </c>
      <c r="B128" s="437">
        <v>3</v>
      </c>
      <c r="C128" s="435">
        <v>10</v>
      </c>
      <c r="D128" s="435">
        <v>1</v>
      </c>
      <c r="E128" s="436"/>
      <c r="F128" s="449" t="s">
        <v>224</v>
      </c>
      <c r="G128" s="228">
        <f>' Finacial Summary - (6)'!G55</f>
        <v>0</v>
      </c>
      <c r="H128" s="228" t="s">
        <v>129</v>
      </c>
    </row>
    <row r="129" spans="1:8" ht="9.9499999999999993" customHeight="1">
      <c r="A129" s="435"/>
      <c r="B129" s="438"/>
      <c r="C129" s="435"/>
      <c r="D129" s="435"/>
      <c r="E129" s="436"/>
      <c r="F129" s="450"/>
      <c r="G129" s="228">
        <f>' Finacial Summary - (6)'!G56</f>
        <v>0</v>
      </c>
      <c r="H129" s="228" t="s">
        <v>135</v>
      </c>
    </row>
  </sheetData>
  <mergeCells count="188">
    <mergeCell ref="A122:A123"/>
    <mergeCell ref="E122:E123"/>
    <mergeCell ref="A124:A125"/>
    <mergeCell ref="B124:B125"/>
    <mergeCell ref="C124:C125"/>
    <mergeCell ref="D124:D125"/>
    <mergeCell ref="F120:F121"/>
    <mergeCell ref="F115:F116"/>
    <mergeCell ref="F113:F114"/>
    <mergeCell ref="A120:A121"/>
    <mergeCell ref="F84:F87"/>
    <mergeCell ref="F70:F71"/>
    <mergeCell ref="B69:C69"/>
    <mergeCell ref="B97:C97"/>
    <mergeCell ref="B112:C112"/>
    <mergeCell ref="D122:D123"/>
    <mergeCell ref="C122:C123"/>
    <mergeCell ref="B122:B123"/>
    <mergeCell ref="H94:O94"/>
    <mergeCell ref="C120:C121"/>
    <mergeCell ref="E120:E121"/>
    <mergeCell ref="D120:D121"/>
    <mergeCell ref="B70:B71"/>
    <mergeCell ref="B79:B83"/>
    <mergeCell ref="B84:B87"/>
    <mergeCell ref="B89:B93"/>
    <mergeCell ref="B73:B77"/>
    <mergeCell ref="B98:B100"/>
    <mergeCell ref="B101:B103"/>
    <mergeCell ref="C84:C87"/>
    <mergeCell ref="H45:O45"/>
    <mergeCell ref="H38:O38"/>
    <mergeCell ref="H31:O31"/>
    <mergeCell ref="H25:O25"/>
    <mergeCell ref="B115:B116"/>
    <mergeCell ref="B117:B119"/>
    <mergeCell ref="B128:B129"/>
    <mergeCell ref="D55:D56"/>
    <mergeCell ref="E55:E56"/>
    <mergeCell ref="F55:F56"/>
    <mergeCell ref="G57:O57"/>
    <mergeCell ref="G58:O58"/>
    <mergeCell ref="E60:E62"/>
    <mergeCell ref="D60:D62"/>
    <mergeCell ref="C60:C62"/>
    <mergeCell ref="G72:O72"/>
    <mergeCell ref="G78:O78"/>
    <mergeCell ref="F72:F83"/>
    <mergeCell ref="E89:E93"/>
    <mergeCell ref="D89:D93"/>
    <mergeCell ref="C89:C93"/>
    <mergeCell ref="G59:O59"/>
    <mergeCell ref="F128:F129"/>
    <mergeCell ref="B120:B121"/>
    <mergeCell ref="A70:A71"/>
    <mergeCell ref="C70:C71"/>
    <mergeCell ref="D70:D71"/>
    <mergeCell ref="E70:E71"/>
    <mergeCell ref="A79:A83"/>
    <mergeCell ref="C79:C83"/>
    <mergeCell ref="D79:D83"/>
    <mergeCell ref="E79:E83"/>
    <mergeCell ref="A73:A77"/>
    <mergeCell ref="C73:C77"/>
    <mergeCell ref="E73:E77"/>
    <mergeCell ref="D73:D77"/>
    <mergeCell ref="A26:A28"/>
    <mergeCell ref="B26:B28"/>
    <mergeCell ref="C26:C28"/>
    <mergeCell ref="D26:D28"/>
    <mergeCell ref="E26:E28"/>
    <mergeCell ref="A29:A30"/>
    <mergeCell ref="B29:B30"/>
    <mergeCell ref="C29:C30"/>
    <mergeCell ref="D29:D30"/>
    <mergeCell ref="E29:E30"/>
    <mergeCell ref="A36:A37"/>
    <mergeCell ref="C36:C37"/>
    <mergeCell ref="D36:D37"/>
    <mergeCell ref="E36:E37"/>
    <mergeCell ref="A32:A35"/>
    <mergeCell ref="B32:B35"/>
    <mergeCell ref="B36:B37"/>
    <mergeCell ref="C32:C35"/>
    <mergeCell ref="D32:D35"/>
    <mergeCell ref="E32:E35"/>
    <mergeCell ref="A39:A42"/>
    <mergeCell ref="B39:B42"/>
    <mergeCell ref="E63:E64"/>
    <mergeCell ref="D63:D64"/>
    <mergeCell ref="A63:A64"/>
    <mergeCell ref="C63:C64"/>
    <mergeCell ref="B8:B9"/>
    <mergeCell ref="B11:B15"/>
    <mergeCell ref="B21:B22"/>
    <mergeCell ref="B23:B24"/>
    <mergeCell ref="B55:B56"/>
    <mergeCell ref="B60:B62"/>
    <mergeCell ref="B63:B64"/>
    <mergeCell ref="C39:C42"/>
    <mergeCell ref="D39:D42"/>
    <mergeCell ref="E39:E42"/>
    <mergeCell ref="A43:A44"/>
    <mergeCell ref="B43:B44"/>
    <mergeCell ref="C43:C44"/>
    <mergeCell ref="D43:D44"/>
    <mergeCell ref="E43:E44"/>
    <mergeCell ref="A46:A49"/>
    <mergeCell ref="A55:A56"/>
    <mergeCell ref="C55:C56"/>
    <mergeCell ref="A60:A62"/>
    <mergeCell ref="B46:B49"/>
    <mergeCell ref="C46:C49"/>
    <mergeCell ref="D46:D49"/>
    <mergeCell ref="E46:E49"/>
    <mergeCell ref="A50:A51"/>
    <mergeCell ref="B50:B51"/>
    <mergeCell ref="C50:C51"/>
    <mergeCell ref="D50:D51"/>
    <mergeCell ref="E50:E51"/>
    <mergeCell ref="B54:C54"/>
    <mergeCell ref="G16:O16"/>
    <mergeCell ref="C8:C9"/>
    <mergeCell ref="C11:C15"/>
    <mergeCell ref="G10:H10"/>
    <mergeCell ref="F8:F9"/>
    <mergeCell ref="F11:F15"/>
    <mergeCell ref="G11:O11"/>
    <mergeCell ref="G12:O12"/>
    <mergeCell ref="G13:O13"/>
    <mergeCell ref="G14:O14"/>
    <mergeCell ref="G15:O15"/>
    <mergeCell ref="D11:D15"/>
    <mergeCell ref="D8:D9"/>
    <mergeCell ref="E8:E9"/>
    <mergeCell ref="E11:E15"/>
    <mergeCell ref="A8:A9"/>
    <mergeCell ref="A11:A15"/>
    <mergeCell ref="A21:A22"/>
    <mergeCell ref="C21:C22"/>
    <mergeCell ref="D21:D22"/>
    <mergeCell ref="E21:E22"/>
    <mergeCell ref="A23:A24"/>
    <mergeCell ref="C23:C24"/>
    <mergeCell ref="D23:D24"/>
    <mergeCell ref="E23:E24"/>
    <mergeCell ref="B20:C20"/>
    <mergeCell ref="A84:A87"/>
    <mergeCell ref="D113:D114"/>
    <mergeCell ref="A104:A106"/>
    <mergeCell ref="C104:C106"/>
    <mergeCell ref="D104:D106"/>
    <mergeCell ref="E104:E106"/>
    <mergeCell ref="A98:A100"/>
    <mergeCell ref="D98:D100"/>
    <mergeCell ref="C98:C100"/>
    <mergeCell ref="E98:E100"/>
    <mergeCell ref="A101:A103"/>
    <mergeCell ref="C101:C103"/>
    <mergeCell ref="D101:D103"/>
    <mergeCell ref="E101:E103"/>
    <mergeCell ref="B104:B106"/>
    <mergeCell ref="B108:B109"/>
    <mergeCell ref="B113:B114"/>
    <mergeCell ref="G126:O126"/>
    <mergeCell ref="B2:C2"/>
    <mergeCell ref="A117:A119"/>
    <mergeCell ref="C117:C119"/>
    <mergeCell ref="A128:A129"/>
    <mergeCell ref="C128:C129"/>
    <mergeCell ref="D128:D129"/>
    <mergeCell ref="E128:E129"/>
    <mergeCell ref="E113:E114"/>
    <mergeCell ref="C113:C114"/>
    <mergeCell ref="D117:D119"/>
    <mergeCell ref="E117:E119"/>
    <mergeCell ref="A115:A116"/>
    <mergeCell ref="C115:C116"/>
    <mergeCell ref="D115:D116"/>
    <mergeCell ref="E115:E116"/>
    <mergeCell ref="E108:E109"/>
    <mergeCell ref="D108:D109"/>
    <mergeCell ref="A108:A109"/>
    <mergeCell ref="C108:C109"/>
    <mergeCell ref="A113:A114"/>
    <mergeCell ref="A89:A93"/>
    <mergeCell ref="E84:E87"/>
    <mergeCell ref="D84:D87"/>
  </mergeCells>
  <phoneticPr fontId="2" type="noConversion"/>
  <pageMargins left="0.11811023622047245" right="0.11811023622047245" top="0.15748031496062992" bottom="0.15748031496062992" header="0.31496062992125984" footer="0.31496062992125984"/>
  <pageSetup scale="89" orientation="landscape" r:id="rId1"/>
  <rowBreaks count="2" manualBreakCount="2">
    <brk id="17" max="16383" man="1"/>
    <brk id="6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0644-3002-4C65-9B95-F0E8A2F9177E}">
  <dimension ref="A2:V62"/>
  <sheetViews>
    <sheetView zoomScaleNormal="100" workbookViewId="0">
      <pane xSplit="1" ySplit="3" topLeftCell="B4" activePane="bottomRight" state="frozen"/>
      <selection activeCell="A4" sqref="A4:C4"/>
      <selection pane="topRight" activeCell="A4" sqref="A4:C4"/>
      <selection pane="bottomLeft" activeCell="A4" sqref="A4:C4"/>
      <selection pane="bottomRight" activeCell="A4" sqref="A4:C4"/>
    </sheetView>
  </sheetViews>
  <sheetFormatPr defaultRowHeight="15"/>
  <cols>
    <col min="5" max="5" width="9.140625" customWidth="1"/>
    <col min="7" max="7" width="0" hidden="1" customWidth="1"/>
    <col min="9" max="22" width="9.140625" style="126"/>
  </cols>
  <sheetData>
    <row r="2" spans="1:22">
      <c r="C2" s="1"/>
      <c r="D2" s="1"/>
      <c r="E2" s="1"/>
      <c r="F2" s="1"/>
      <c r="G2" s="1"/>
      <c r="I2" s="469" t="s">
        <v>290</v>
      </c>
      <c r="J2" s="470"/>
      <c r="K2" s="471"/>
      <c r="L2" s="278"/>
      <c r="M2" s="469" t="s">
        <v>291</v>
      </c>
      <c r="N2" s="470"/>
      <c r="O2" s="470"/>
      <c r="P2" s="470"/>
      <c r="Q2" s="470"/>
      <c r="R2" s="470"/>
      <c r="S2" s="470"/>
      <c r="T2" s="470"/>
      <c r="U2" s="470"/>
      <c r="V2" s="471"/>
    </row>
    <row r="3" spans="1:22" ht="30" customHeight="1">
      <c r="B3" s="1" t="s">
        <v>260</v>
      </c>
      <c r="C3" s="403" t="s">
        <v>275</v>
      </c>
      <c r="D3" s="434"/>
      <c r="E3" s="10" t="s">
        <v>286</v>
      </c>
      <c r="F3" s="1" t="s">
        <v>258</v>
      </c>
      <c r="G3" s="1" t="s">
        <v>296</v>
      </c>
      <c r="I3" s="278">
        <v>1</v>
      </c>
      <c r="J3" s="278">
        <v>2</v>
      </c>
      <c r="K3" s="278">
        <v>3</v>
      </c>
      <c r="L3" s="278"/>
      <c r="M3" s="278">
        <v>1</v>
      </c>
      <c r="N3" s="278">
        <v>2</v>
      </c>
      <c r="O3" s="278">
        <v>3</v>
      </c>
      <c r="P3" s="278">
        <v>4</v>
      </c>
      <c r="Q3" s="278">
        <v>5</v>
      </c>
      <c r="R3" s="278">
        <v>6</v>
      </c>
      <c r="S3" s="278">
        <v>7</v>
      </c>
      <c r="T3" s="278">
        <v>8</v>
      </c>
      <c r="U3" s="278">
        <v>9</v>
      </c>
      <c r="V3" s="278">
        <v>10</v>
      </c>
    </row>
    <row r="4" spans="1:22">
      <c r="A4" s="435" t="s">
        <v>285</v>
      </c>
      <c r="B4" s="228" t="s">
        <v>248</v>
      </c>
      <c r="C4" s="228">
        <f>Grading!B3</f>
        <v>2</v>
      </c>
      <c r="D4" s="228">
        <f>Grading!C3</f>
        <v>1</v>
      </c>
      <c r="E4" s="228">
        <f>Grading!D3</f>
        <v>1</v>
      </c>
      <c r="F4" s="281">
        <v>1</v>
      </c>
      <c r="G4" s="228">
        <v>1</v>
      </c>
      <c r="J4" s="126">
        <f>F4</f>
        <v>1</v>
      </c>
      <c r="M4" s="126">
        <f>F4</f>
        <v>1</v>
      </c>
    </row>
    <row r="5" spans="1:22">
      <c r="A5" s="435"/>
      <c r="B5" s="228" t="s">
        <v>249</v>
      </c>
      <c r="C5" s="228">
        <f>Grading!B4</f>
        <v>2</v>
      </c>
      <c r="D5" s="228">
        <f>Grading!C4</f>
        <v>1</v>
      </c>
      <c r="E5" s="228">
        <f>Grading!D4</f>
        <v>1</v>
      </c>
      <c r="F5" s="281">
        <v>1</v>
      </c>
      <c r="G5" s="228">
        <v>1</v>
      </c>
      <c r="J5" s="126">
        <f t="shared" ref="J5:J10" si="0">F5</f>
        <v>1</v>
      </c>
      <c r="M5" s="126">
        <f t="shared" ref="M5:M7" si="1">F5</f>
        <v>1</v>
      </c>
    </row>
    <row r="6" spans="1:22">
      <c r="A6" s="435"/>
      <c r="B6" s="228" t="s">
        <v>250</v>
      </c>
      <c r="C6" s="228">
        <f>Grading!B5</f>
        <v>2</v>
      </c>
      <c r="D6" s="228">
        <f>Grading!C5</f>
        <v>1</v>
      </c>
      <c r="E6" s="228">
        <f>Grading!D5</f>
        <v>1</v>
      </c>
      <c r="F6" s="281">
        <v>1</v>
      </c>
      <c r="G6" s="228">
        <v>1</v>
      </c>
      <c r="J6" s="126">
        <f t="shared" si="0"/>
        <v>1</v>
      </c>
      <c r="M6" s="126">
        <f t="shared" si="1"/>
        <v>1</v>
      </c>
    </row>
    <row r="7" spans="1:22">
      <c r="A7" s="435"/>
      <c r="B7" s="228" t="s">
        <v>251</v>
      </c>
      <c r="C7" s="228">
        <f>Grading!B6</f>
        <v>2</v>
      </c>
      <c r="D7" s="228">
        <f>Grading!C6</f>
        <v>1</v>
      </c>
      <c r="E7" s="228">
        <f>Grading!D6</f>
        <v>1</v>
      </c>
      <c r="F7" s="281">
        <v>1</v>
      </c>
      <c r="G7" s="228">
        <v>1</v>
      </c>
      <c r="J7" s="126">
        <f t="shared" si="0"/>
        <v>1</v>
      </c>
      <c r="M7" s="126">
        <f t="shared" si="1"/>
        <v>1</v>
      </c>
    </row>
    <row r="8" spans="1:22">
      <c r="A8" s="435"/>
      <c r="B8" s="228" t="s">
        <v>252</v>
      </c>
      <c r="C8" s="228">
        <f>Grading!B7</f>
        <v>2</v>
      </c>
      <c r="D8" s="228">
        <f>Grading!C7</f>
        <v>2</v>
      </c>
      <c r="E8" s="228">
        <f>Grading!D7</f>
        <v>1</v>
      </c>
      <c r="F8" s="281">
        <v>1</v>
      </c>
      <c r="G8" s="228">
        <v>1</v>
      </c>
      <c r="J8" s="126">
        <f t="shared" si="0"/>
        <v>1</v>
      </c>
      <c r="N8" s="126">
        <f>F8</f>
        <v>1</v>
      </c>
    </row>
    <row r="9" spans="1:22" s="126" customFormat="1">
      <c r="A9" s="435"/>
      <c r="B9" s="228" t="s">
        <v>253</v>
      </c>
      <c r="C9" s="230">
        <f>Grading!B8</f>
        <v>2</v>
      </c>
      <c r="D9" s="230">
        <f>Grading!C8</f>
        <v>2</v>
      </c>
      <c r="E9" s="230">
        <f>Grading!D8</f>
        <v>1</v>
      </c>
      <c r="F9" s="282">
        <v>1</v>
      </c>
      <c r="G9" s="230">
        <v>1</v>
      </c>
      <c r="J9" s="126">
        <f t="shared" si="0"/>
        <v>1</v>
      </c>
      <c r="N9" s="126">
        <f>F9</f>
        <v>1</v>
      </c>
    </row>
    <row r="10" spans="1:22">
      <c r="A10" s="435"/>
      <c r="B10" s="230" t="s">
        <v>254</v>
      </c>
      <c r="C10" s="230">
        <f>Grading!B10</f>
        <v>2</v>
      </c>
      <c r="D10" s="230">
        <f>Grading!C10</f>
        <v>2</v>
      </c>
      <c r="E10" s="230">
        <f>Grading!D10</f>
        <v>1</v>
      </c>
      <c r="F10" s="281">
        <v>1</v>
      </c>
      <c r="G10" s="228">
        <v>1</v>
      </c>
      <c r="J10" s="126">
        <f t="shared" si="0"/>
        <v>1</v>
      </c>
      <c r="N10" s="126">
        <f>F10</f>
        <v>1</v>
      </c>
    </row>
    <row r="11" spans="1:22">
      <c r="A11" s="435"/>
      <c r="B11" s="228" t="s">
        <v>255</v>
      </c>
      <c r="C11" s="230">
        <f>Grading!B11</f>
        <v>3</v>
      </c>
      <c r="D11" s="228">
        <f>Grading!C11</f>
        <v>3</v>
      </c>
      <c r="E11" s="228">
        <f>Grading!D11</f>
        <v>3</v>
      </c>
      <c r="F11" s="281">
        <v>3</v>
      </c>
      <c r="G11" s="228">
        <v>3</v>
      </c>
      <c r="K11" s="126">
        <f>F11</f>
        <v>3</v>
      </c>
      <c r="O11" s="126">
        <f>F11</f>
        <v>3</v>
      </c>
    </row>
    <row r="12" spans="1:22">
      <c r="A12" s="435"/>
      <c r="B12" s="228" t="s">
        <v>256</v>
      </c>
      <c r="C12" s="228">
        <f>Grading!B16</f>
        <v>3</v>
      </c>
      <c r="D12" s="228">
        <f>Grading!C16</f>
        <v>4</v>
      </c>
      <c r="E12" s="228">
        <f>Grading!D16</f>
        <v>3</v>
      </c>
      <c r="F12" s="281">
        <v>3</v>
      </c>
      <c r="G12" s="228">
        <v>3</v>
      </c>
      <c r="K12" s="126">
        <f>F12</f>
        <v>3</v>
      </c>
      <c r="P12" s="126">
        <f>F12</f>
        <v>3</v>
      </c>
    </row>
    <row r="13" spans="1:22">
      <c r="A13" s="435" t="s">
        <v>117</v>
      </c>
      <c r="B13" s="228" t="s">
        <v>248</v>
      </c>
      <c r="C13" s="228">
        <f>Grading!B21</f>
        <v>2</v>
      </c>
      <c r="D13" s="228">
        <f>Grading!C21</f>
        <v>4</v>
      </c>
      <c r="E13" s="228">
        <f>Grading!D21</f>
        <v>2</v>
      </c>
      <c r="F13" s="281">
        <v>2</v>
      </c>
      <c r="G13" s="228">
        <v>2</v>
      </c>
      <c r="J13" s="126">
        <f>F13</f>
        <v>2</v>
      </c>
      <c r="P13" s="126">
        <f>F13</f>
        <v>2</v>
      </c>
    </row>
    <row r="14" spans="1:22">
      <c r="A14" s="435"/>
      <c r="B14" s="228" t="s">
        <v>249</v>
      </c>
      <c r="C14" s="228">
        <f>Grading!B23</f>
        <v>2</v>
      </c>
      <c r="D14" s="228">
        <f>Grading!C23</f>
        <v>4</v>
      </c>
      <c r="E14" s="228">
        <f>Grading!D23</f>
        <v>2</v>
      </c>
      <c r="F14" s="281">
        <v>2</v>
      </c>
      <c r="G14" s="228">
        <v>2</v>
      </c>
      <c r="J14" s="126">
        <f>F14</f>
        <v>2</v>
      </c>
      <c r="P14" s="126">
        <f>F14</f>
        <v>2</v>
      </c>
    </row>
    <row r="15" spans="1:22">
      <c r="A15" s="435"/>
      <c r="B15" s="228" t="s">
        <v>250</v>
      </c>
      <c r="C15" s="228">
        <f>Grading!B25</f>
        <v>1</v>
      </c>
      <c r="D15" s="228">
        <f>Grading!C25</f>
        <v>5</v>
      </c>
      <c r="E15" s="228">
        <f>Grading!D25</f>
        <v>1</v>
      </c>
      <c r="F15" s="282">
        <v>1</v>
      </c>
      <c r="G15" s="230">
        <v>1</v>
      </c>
      <c r="I15" s="126">
        <f>F15</f>
        <v>1</v>
      </c>
      <c r="Q15" s="126">
        <f>F15</f>
        <v>1</v>
      </c>
    </row>
    <row r="16" spans="1:22">
      <c r="A16" s="435"/>
      <c r="B16" s="269" t="s">
        <v>276</v>
      </c>
      <c r="C16" s="269">
        <f>Grading!B26</f>
        <v>2</v>
      </c>
      <c r="D16" s="276">
        <f>Grading!C26</f>
        <v>4</v>
      </c>
      <c r="E16" s="269">
        <f>Grading!D26</f>
        <v>3</v>
      </c>
      <c r="F16" s="281">
        <v>3</v>
      </c>
      <c r="G16" s="228">
        <v>3</v>
      </c>
      <c r="J16" s="126">
        <f>F16</f>
        <v>3</v>
      </c>
      <c r="P16" s="126">
        <f>F16</f>
        <v>3</v>
      </c>
    </row>
    <row r="17" spans="1:17">
      <c r="A17" s="435"/>
      <c r="B17" s="269" t="s">
        <v>277</v>
      </c>
      <c r="C17" s="277">
        <f>Grading!B29</f>
        <v>2</v>
      </c>
      <c r="D17" s="277">
        <f>Grading!C29</f>
        <v>5</v>
      </c>
      <c r="E17" s="277">
        <f>Grading!D29</f>
        <v>2</v>
      </c>
      <c r="F17" s="281">
        <v>2</v>
      </c>
      <c r="G17" s="228">
        <v>2</v>
      </c>
      <c r="J17" s="126">
        <f>F17</f>
        <v>2</v>
      </c>
      <c r="Q17" s="126">
        <f>F17</f>
        <v>2</v>
      </c>
    </row>
    <row r="18" spans="1:17">
      <c r="A18" s="435"/>
      <c r="B18" s="228" t="s">
        <v>252</v>
      </c>
      <c r="C18" s="228">
        <f>Grading!B31</f>
        <v>1</v>
      </c>
      <c r="D18" s="228">
        <f>Grading!C31</f>
        <v>5</v>
      </c>
      <c r="E18" s="228">
        <f>Grading!D31</f>
        <v>1</v>
      </c>
      <c r="F18" s="281">
        <v>1</v>
      </c>
      <c r="G18" s="228">
        <v>1</v>
      </c>
      <c r="I18" s="126">
        <f>F18</f>
        <v>1</v>
      </c>
      <c r="Q18" s="126">
        <f>F18</f>
        <v>1</v>
      </c>
    </row>
    <row r="19" spans="1:17">
      <c r="A19" s="435"/>
      <c r="B19" s="269" t="s">
        <v>279</v>
      </c>
      <c r="C19" s="269">
        <f>Grading!B32</f>
        <v>2</v>
      </c>
      <c r="D19" s="269">
        <f>Grading!C32</f>
        <v>4</v>
      </c>
      <c r="E19" s="269">
        <f>Grading!C32</f>
        <v>4</v>
      </c>
      <c r="F19" s="281">
        <v>4</v>
      </c>
      <c r="G19" s="228">
        <v>4</v>
      </c>
      <c r="J19" s="126">
        <f>F19</f>
        <v>4</v>
      </c>
      <c r="P19" s="126">
        <f>F19</f>
        <v>4</v>
      </c>
    </row>
    <row r="20" spans="1:17">
      <c r="A20" s="435"/>
      <c r="B20" s="269" t="s">
        <v>278</v>
      </c>
      <c r="C20" s="277">
        <f>Grading!B36</f>
        <v>2</v>
      </c>
      <c r="D20" s="277">
        <f>Grading!C36</f>
        <v>5</v>
      </c>
      <c r="E20" s="277">
        <f>Grading!D36</f>
        <v>2</v>
      </c>
      <c r="F20" s="281">
        <v>2</v>
      </c>
      <c r="G20" s="228">
        <v>2</v>
      </c>
      <c r="J20" s="126">
        <f>F20</f>
        <v>2</v>
      </c>
      <c r="Q20" s="126">
        <f>F20</f>
        <v>2</v>
      </c>
    </row>
    <row r="21" spans="1:17">
      <c r="A21" s="435"/>
      <c r="B21" s="228" t="s">
        <v>254</v>
      </c>
      <c r="C21" s="228">
        <f>Grading!B38</f>
        <v>1</v>
      </c>
      <c r="D21" s="228">
        <f>Grading!C38</f>
        <v>5</v>
      </c>
      <c r="E21" s="228">
        <f>Grading!D38</f>
        <v>1</v>
      </c>
      <c r="F21" s="281">
        <v>1</v>
      </c>
      <c r="G21" s="228">
        <v>1</v>
      </c>
      <c r="I21" s="126">
        <f>F21</f>
        <v>1</v>
      </c>
      <c r="Q21" s="126">
        <f>F21</f>
        <v>1</v>
      </c>
    </row>
    <row r="22" spans="1:17">
      <c r="A22" s="435"/>
      <c r="B22" s="269" t="s">
        <v>280</v>
      </c>
      <c r="C22" s="269">
        <f>Grading!B39</f>
        <v>2</v>
      </c>
      <c r="D22" s="269">
        <f>Grading!C39</f>
        <v>4</v>
      </c>
      <c r="E22" s="269">
        <f>Grading!C39</f>
        <v>4</v>
      </c>
      <c r="F22" s="282">
        <v>4</v>
      </c>
      <c r="G22" s="230">
        <v>4</v>
      </c>
      <c r="J22" s="126">
        <f>F22</f>
        <v>4</v>
      </c>
      <c r="P22" s="126">
        <f>F22</f>
        <v>4</v>
      </c>
    </row>
    <row r="23" spans="1:17">
      <c r="A23" s="435"/>
      <c r="B23" s="269" t="s">
        <v>281</v>
      </c>
      <c r="C23" s="277">
        <f>Grading!B43</f>
        <v>2</v>
      </c>
      <c r="D23" s="277">
        <f>Grading!C43</f>
        <v>5</v>
      </c>
      <c r="E23" s="277">
        <f>Grading!D43</f>
        <v>2</v>
      </c>
      <c r="F23" s="281">
        <v>2</v>
      </c>
      <c r="G23" s="228">
        <v>2</v>
      </c>
      <c r="J23" s="126">
        <f>F23</f>
        <v>2</v>
      </c>
      <c r="Q23" s="126">
        <f>F23</f>
        <v>2</v>
      </c>
    </row>
    <row r="24" spans="1:17">
      <c r="A24" s="435"/>
      <c r="B24" s="228" t="s">
        <v>256</v>
      </c>
      <c r="C24" s="228">
        <f>Grading!B45</f>
        <v>1</v>
      </c>
      <c r="D24" s="228">
        <f>Grading!C45</f>
        <v>5</v>
      </c>
      <c r="E24" s="228">
        <f>Grading!D45</f>
        <v>1</v>
      </c>
      <c r="F24" s="281">
        <v>1</v>
      </c>
      <c r="G24" s="228">
        <v>1</v>
      </c>
      <c r="I24" s="126">
        <f>F24</f>
        <v>1</v>
      </c>
      <c r="Q24" s="126">
        <f>F24</f>
        <v>1</v>
      </c>
    </row>
    <row r="25" spans="1:17">
      <c r="A25" s="435"/>
      <c r="B25" s="269" t="s">
        <v>280</v>
      </c>
      <c r="C25" s="269">
        <f>Grading!B46</f>
        <v>2</v>
      </c>
      <c r="D25" s="269">
        <f>Grading!C46</f>
        <v>4</v>
      </c>
      <c r="E25" s="269">
        <f>Grading!C46</f>
        <v>4</v>
      </c>
      <c r="F25" s="281">
        <v>4</v>
      </c>
      <c r="G25" s="228">
        <v>4</v>
      </c>
      <c r="J25" s="126">
        <f>F25</f>
        <v>4</v>
      </c>
      <c r="P25" s="126">
        <f>F25</f>
        <v>4</v>
      </c>
    </row>
    <row r="26" spans="1:17">
      <c r="A26" s="435"/>
      <c r="B26" s="269" t="s">
        <v>281</v>
      </c>
      <c r="C26" s="277">
        <f>Grading!B50</f>
        <v>2</v>
      </c>
      <c r="D26" s="277">
        <f>Grading!C50</f>
        <v>5</v>
      </c>
      <c r="E26" s="277">
        <f>Grading!D50</f>
        <v>2</v>
      </c>
      <c r="F26" s="281">
        <v>2</v>
      </c>
      <c r="G26" s="228">
        <v>2</v>
      </c>
      <c r="J26" s="126">
        <f>F26</f>
        <v>2</v>
      </c>
      <c r="Q26" s="126">
        <f>F26</f>
        <v>2</v>
      </c>
    </row>
    <row r="27" spans="1:17">
      <c r="A27" s="435" t="s">
        <v>116</v>
      </c>
      <c r="B27" s="228" t="s">
        <v>248</v>
      </c>
      <c r="C27" s="230">
        <f>Grading!B55</f>
        <v>2</v>
      </c>
      <c r="D27" s="230">
        <f>Grading!C55</f>
        <v>4</v>
      </c>
      <c r="E27" s="230">
        <f>Grading!D55</f>
        <v>1</v>
      </c>
      <c r="F27" s="281">
        <v>1</v>
      </c>
      <c r="G27" s="228">
        <v>1</v>
      </c>
      <c r="J27" s="126">
        <f>F27</f>
        <v>1</v>
      </c>
      <c r="P27" s="126">
        <f>F27</f>
        <v>1</v>
      </c>
    </row>
    <row r="28" spans="1:17">
      <c r="A28" s="435"/>
      <c r="B28" s="228" t="s">
        <v>249</v>
      </c>
      <c r="C28" s="228">
        <f>Grading!B57</f>
        <v>1</v>
      </c>
      <c r="D28" s="228">
        <f>Grading!C57</f>
        <v>4</v>
      </c>
      <c r="E28" s="228">
        <f>Grading!D57</f>
        <v>1</v>
      </c>
      <c r="F28" s="281">
        <v>1</v>
      </c>
      <c r="G28" s="228">
        <v>1</v>
      </c>
      <c r="I28" s="126">
        <f>F28</f>
        <v>1</v>
      </c>
      <c r="P28" s="126">
        <f>F28</f>
        <v>1</v>
      </c>
    </row>
    <row r="29" spans="1:17">
      <c r="A29" s="435"/>
      <c r="B29" s="228" t="s">
        <v>250</v>
      </c>
      <c r="C29" s="228">
        <f>Grading!B58</f>
        <v>3</v>
      </c>
      <c r="D29" s="228">
        <f>Grading!C58</f>
        <v>4</v>
      </c>
      <c r="E29" s="228">
        <f>Grading!D58</f>
        <v>1</v>
      </c>
      <c r="F29" s="282">
        <v>1</v>
      </c>
      <c r="G29" s="230">
        <v>1</v>
      </c>
      <c r="K29" s="126">
        <f>F29</f>
        <v>1</v>
      </c>
      <c r="P29" s="126">
        <f>F29</f>
        <v>1</v>
      </c>
    </row>
    <row r="30" spans="1:17">
      <c r="A30" s="435"/>
      <c r="B30" s="228" t="s">
        <v>251</v>
      </c>
      <c r="C30" s="230">
        <v>1</v>
      </c>
      <c r="D30" s="228">
        <v>4</v>
      </c>
      <c r="E30" s="228">
        <v>2</v>
      </c>
      <c r="F30" s="282">
        <v>2</v>
      </c>
      <c r="G30" s="230"/>
      <c r="I30" s="126">
        <f>F30</f>
        <v>2</v>
      </c>
      <c r="P30" s="126">
        <f>F30</f>
        <v>2</v>
      </c>
    </row>
    <row r="31" spans="1:17">
      <c r="A31" s="435"/>
      <c r="B31" s="228" t="s">
        <v>252</v>
      </c>
      <c r="C31" s="230">
        <f>Grading!B60</f>
        <v>2</v>
      </c>
      <c r="D31" s="228">
        <f>Grading!C60</f>
        <v>4</v>
      </c>
      <c r="E31" s="228">
        <f>Grading!D60</f>
        <v>3</v>
      </c>
      <c r="F31" s="281">
        <v>3</v>
      </c>
      <c r="G31" s="228">
        <v>3</v>
      </c>
      <c r="J31" s="126">
        <f>F31</f>
        <v>3</v>
      </c>
      <c r="P31" s="126">
        <f>F31</f>
        <v>3</v>
      </c>
    </row>
    <row r="32" spans="1:17">
      <c r="A32" s="435"/>
      <c r="B32" s="228" t="s">
        <v>267</v>
      </c>
      <c r="C32" s="230">
        <f>Grading!B63</f>
        <v>2</v>
      </c>
      <c r="D32" s="230">
        <f>Grading!C63</f>
        <v>5</v>
      </c>
      <c r="E32" s="230">
        <f>Grading!D63</f>
        <v>2</v>
      </c>
      <c r="F32" s="281">
        <v>2</v>
      </c>
      <c r="G32" s="228">
        <v>2</v>
      </c>
      <c r="J32" s="126">
        <f t="shared" ref="J32:J34" si="2">F32</f>
        <v>2</v>
      </c>
      <c r="Q32" s="126">
        <f>F32</f>
        <v>2</v>
      </c>
    </row>
    <row r="33" spans="1:18">
      <c r="A33" s="435"/>
      <c r="B33" s="228" t="s">
        <v>254</v>
      </c>
      <c r="C33" s="228">
        <f>Grading!B65</f>
        <v>2</v>
      </c>
      <c r="D33" s="228">
        <f>Grading!C65</f>
        <v>5</v>
      </c>
      <c r="E33" s="228">
        <f>Grading!D65</f>
        <v>1</v>
      </c>
      <c r="F33" s="281">
        <v>1</v>
      </c>
      <c r="G33" s="228">
        <v>1</v>
      </c>
      <c r="J33" s="126">
        <f t="shared" si="2"/>
        <v>1</v>
      </c>
      <c r="Q33" s="126">
        <f>F33</f>
        <v>1</v>
      </c>
    </row>
    <row r="34" spans="1:18">
      <c r="A34" s="435"/>
      <c r="B34" s="286" t="s">
        <v>255</v>
      </c>
      <c r="C34" s="228">
        <f>Grading!B66</f>
        <v>2</v>
      </c>
      <c r="D34" s="228">
        <f>Grading!C66</f>
        <v>5</v>
      </c>
      <c r="E34" s="228">
        <f>Grading!D66</f>
        <v>1</v>
      </c>
      <c r="F34" s="281">
        <v>1</v>
      </c>
      <c r="G34" s="228">
        <v>1</v>
      </c>
      <c r="J34" s="126">
        <f t="shared" si="2"/>
        <v>1</v>
      </c>
      <c r="Q34" s="126">
        <f>F34</f>
        <v>1</v>
      </c>
    </row>
    <row r="35" spans="1:18">
      <c r="A35" s="435" t="s">
        <v>269</v>
      </c>
      <c r="B35" s="228" t="s">
        <v>248</v>
      </c>
      <c r="C35" s="230">
        <f>Grading!B70</f>
        <v>2</v>
      </c>
      <c r="D35" s="230">
        <f>Grading!C70</f>
        <v>3</v>
      </c>
      <c r="E35" s="230">
        <f>Grading!D70</f>
        <v>2</v>
      </c>
      <c r="F35" s="281">
        <v>2</v>
      </c>
      <c r="G35" s="228">
        <v>2</v>
      </c>
      <c r="J35" s="126">
        <f>F35</f>
        <v>2</v>
      </c>
      <c r="O35" s="126">
        <f>F35</f>
        <v>2</v>
      </c>
    </row>
    <row r="36" spans="1:18">
      <c r="A36" s="435"/>
      <c r="B36" s="228" t="s">
        <v>250</v>
      </c>
      <c r="C36" s="228">
        <f>Grading!B72</f>
        <v>1</v>
      </c>
      <c r="D36" s="228">
        <f>Grading!C72</f>
        <v>4</v>
      </c>
      <c r="E36" s="228">
        <f>Grading!D72</f>
        <v>1</v>
      </c>
      <c r="F36" s="282">
        <v>1</v>
      </c>
      <c r="G36" s="230">
        <v>1</v>
      </c>
      <c r="I36" s="126">
        <f>F36</f>
        <v>1</v>
      </c>
      <c r="P36" s="126">
        <f>F36</f>
        <v>1</v>
      </c>
    </row>
    <row r="37" spans="1:18">
      <c r="A37" s="435"/>
      <c r="B37" s="228" t="s">
        <v>249</v>
      </c>
      <c r="C37" s="230">
        <f>Grading!B73</f>
        <v>3</v>
      </c>
      <c r="D37" s="228">
        <f>Grading!C73</f>
        <v>5</v>
      </c>
      <c r="E37" s="228">
        <f>Grading!D73</f>
        <v>4</v>
      </c>
      <c r="F37" s="281">
        <v>4</v>
      </c>
      <c r="G37" s="228">
        <v>4</v>
      </c>
      <c r="K37" s="126">
        <f>F37</f>
        <v>4</v>
      </c>
      <c r="Q37" s="126">
        <f>F37</f>
        <v>4</v>
      </c>
    </row>
    <row r="38" spans="1:18">
      <c r="A38" s="435"/>
      <c r="B38" s="228" t="s">
        <v>252</v>
      </c>
      <c r="C38" s="228">
        <f>Grading!B78</f>
        <v>1</v>
      </c>
      <c r="D38" s="228">
        <f>Grading!C78</f>
        <v>4</v>
      </c>
      <c r="E38" s="228">
        <f>Grading!D78</f>
        <v>1</v>
      </c>
      <c r="F38" s="281">
        <v>1</v>
      </c>
      <c r="G38" s="228">
        <v>1</v>
      </c>
      <c r="I38" s="126">
        <f>F38</f>
        <v>1</v>
      </c>
      <c r="P38" s="126">
        <f>F38</f>
        <v>1</v>
      </c>
    </row>
    <row r="39" spans="1:18">
      <c r="A39" s="435"/>
      <c r="B39" s="228" t="s">
        <v>251</v>
      </c>
      <c r="C39" s="228">
        <f>Grading!B79</f>
        <v>3</v>
      </c>
      <c r="D39" s="228">
        <f>Grading!C79</f>
        <v>5</v>
      </c>
      <c r="E39" s="228">
        <f>Grading!D79</f>
        <v>4</v>
      </c>
      <c r="F39" s="281">
        <v>4</v>
      </c>
      <c r="G39" s="228">
        <v>4</v>
      </c>
      <c r="K39" s="126">
        <f>F39</f>
        <v>4</v>
      </c>
      <c r="Q39" s="126">
        <f>F39</f>
        <v>4</v>
      </c>
    </row>
    <row r="40" spans="1:18">
      <c r="A40" s="435"/>
      <c r="B40" s="228" t="s">
        <v>253</v>
      </c>
      <c r="C40" s="228">
        <f>Grading!B84</f>
        <v>2</v>
      </c>
      <c r="D40" s="228">
        <f>Grading!C84</f>
        <v>3</v>
      </c>
      <c r="E40" s="228">
        <f>Grading!D84</f>
        <v>4</v>
      </c>
      <c r="F40" s="281">
        <v>4</v>
      </c>
      <c r="G40" s="228">
        <v>4</v>
      </c>
      <c r="J40" s="126">
        <f>F40</f>
        <v>4</v>
      </c>
      <c r="O40" s="126">
        <f>F40</f>
        <v>4</v>
      </c>
    </row>
    <row r="41" spans="1:18">
      <c r="A41" s="435"/>
      <c r="B41" s="228" t="s">
        <v>254</v>
      </c>
      <c r="C41" s="228">
        <f>Grading!B88</f>
        <v>3</v>
      </c>
      <c r="D41" s="228">
        <f>Grading!C88</f>
        <v>3</v>
      </c>
      <c r="E41" s="228">
        <f>Grading!D88</f>
        <v>1</v>
      </c>
      <c r="F41" s="281">
        <v>1</v>
      </c>
      <c r="G41" s="228">
        <v>1</v>
      </c>
      <c r="K41" s="126">
        <f>F41</f>
        <v>1</v>
      </c>
      <c r="O41" s="126">
        <f>F41</f>
        <v>1</v>
      </c>
    </row>
    <row r="42" spans="1:18">
      <c r="A42" s="435"/>
      <c r="B42" s="228" t="s">
        <v>255</v>
      </c>
      <c r="C42" s="230">
        <f>Grading!B89</f>
        <v>3</v>
      </c>
      <c r="D42" s="228">
        <f>Grading!C89</f>
        <v>5</v>
      </c>
      <c r="E42" s="228">
        <f>Grading!D89</f>
        <v>5</v>
      </c>
      <c r="F42" s="281">
        <v>5</v>
      </c>
      <c r="G42" s="228">
        <v>5</v>
      </c>
      <c r="K42" s="126">
        <f>F42</f>
        <v>5</v>
      </c>
      <c r="Q42" s="126">
        <f>F42</f>
        <v>5</v>
      </c>
    </row>
    <row r="43" spans="1:18">
      <c r="A43" s="435"/>
      <c r="B43" s="228" t="s">
        <v>256</v>
      </c>
      <c r="C43" s="228">
        <f>Grading!B94</f>
        <v>1</v>
      </c>
      <c r="D43" s="228">
        <f>Grading!C94</f>
        <v>4</v>
      </c>
      <c r="E43" s="228">
        <f>Grading!D94</f>
        <v>1</v>
      </c>
      <c r="F43" s="281">
        <v>1</v>
      </c>
      <c r="G43" s="228">
        <v>1</v>
      </c>
      <c r="I43" s="126">
        <f>F43</f>
        <v>1</v>
      </c>
      <c r="P43" s="126">
        <f>F43</f>
        <v>1</v>
      </c>
    </row>
    <row r="44" spans="1:18">
      <c r="A44" s="472" t="s">
        <v>273</v>
      </c>
      <c r="B44" s="228" t="s">
        <v>248</v>
      </c>
      <c r="C44" s="228">
        <f>Grading!B98</f>
        <v>2</v>
      </c>
      <c r="D44" s="228">
        <f>Grading!C98</f>
        <v>6</v>
      </c>
      <c r="E44" s="228">
        <f>Grading!D98</f>
        <v>3</v>
      </c>
      <c r="F44" s="282">
        <v>3</v>
      </c>
      <c r="G44" s="230">
        <v>3</v>
      </c>
      <c r="J44" s="126">
        <f>F44</f>
        <v>3</v>
      </c>
      <c r="R44" s="126">
        <f>F44</f>
        <v>3</v>
      </c>
    </row>
    <row r="45" spans="1:18">
      <c r="A45" s="472"/>
      <c r="B45" s="228" t="s">
        <v>249</v>
      </c>
      <c r="C45" s="228">
        <f>Grading!B101</f>
        <v>2</v>
      </c>
      <c r="D45" s="228">
        <f>Grading!C101</f>
        <v>6</v>
      </c>
      <c r="E45" s="228">
        <f>Grading!D101</f>
        <v>3</v>
      </c>
      <c r="F45" s="281">
        <v>3</v>
      </c>
      <c r="G45" s="228">
        <v>3</v>
      </c>
      <c r="J45" s="126">
        <f t="shared" ref="J45:J46" si="3">F45</f>
        <v>3</v>
      </c>
      <c r="R45" s="126">
        <f t="shared" ref="R45:R48" si="4">F45</f>
        <v>3</v>
      </c>
    </row>
    <row r="46" spans="1:18">
      <c r="A46" s="472"/>
      <c r="B46" s="228" t="s">
        <v>250</v>
      </c>
      <c r="C46" s="228">
        <f>Grading!B104</f>
        <v>2</v>
      </c>
      <c r="D46" s="228">
        <f>Grading!C104</f>
        <v>6</v>
      </c>
      <c r="E46" s="228">
        <f>Grading!D104</f>
        <v>3</v>
      </c>
      <c r="F46" s="281">
        <v>3</v>
      </c>
      <c r="G46" s="228">
        <v>3</v>
      </c>
      <c r="J46" s="126">
        <f t="shared" si="3"/>
        <v>3</v>
      </c>
      <c r="R46" s="126">
        <f t="shared" si="4"/>
        <v>3</v>
      </c>
    </row>
    <row r="47" spans="1:18">
      <c r="A47" s="472"/>
      <c r="B47" s="228" t="s">
        <v>251</v>
      </c>
      <c r="C47" s="228">
        <f>Grading!B107</f>
        <v>3</v>
      </c>
      <c r="D47" s="228">
        <f>Grading!C107</f>
        <v>6</v>
      </c>
      <c r="E47" s="228">
        <f>Grading!D107</f>
        <v>1</v>
      </c>
      <c r="F47" s="281">
        <v>1</v>
      </c>
      <c r="G47" s="228">
        <v>1</v>
      </c>
      <c r="K47" s="126">
        <f>F47</f>
        <v>1</v>
      </c>
      <c r="R47" s="126">
        <f t="shared" si="4"/>
        <v>1</v>
      </c>
    </row>
    <row r="48" spans="1:18">
      <c r="A48" s="472"/>
      <c r="B48" s="228" t="s">
        <v>252</v>
      </c>
      <c r="C48" s="228">
        <f>Grading!B108</f>
        <v>2</v>
      </c>
      <c r="D48" s="228">
        <f>Grading!C108</f>
        <v>6</v>
      </c>
      <c r="E48" s="228">
        <f>Grading!D108</f>
        <v>1</v>
      </c>
      <c r="F48" s="281">
        <v>1</v>
      </c>
      <c r="G48" s="228">
        <v>1</v>
      </c>
      <c r="J48" s="126">
        <f>F48</f>
        <v>1</v>
      </c>
      <c r="R48" s="126">
        <f t="shared" si="4"/>
        <v>1</v>
      </c>
    </row>
    <row r="49" spans="1:22">
      <c r="A49" s="472" t="s">
        <v>288</v>
      </c>
      <c r="B49" s="228" t="s">
        <v>248</v>
      </c>
      <c r="C49" s="228">
        <f>Grading!B113</f>
        <v>3</v>
      </c>
      <c r="D49" s="228">
        <f>Grading!C113</f>
        <v>7</v>
      </c>
      <c r="E49" s="228">
        <f>Grading!D113</f>
        <v>2</v>
      </c>
      <c r="F49" s="281">
        <v>2</v>
      </c>
      <c r="G49" s="228">
        <v>2</v>
      </c>
      <c r="K49" s="126">
        <f>F49</f>
        <v>2</v>
      </c>
      <c r="S49" s="126">
        <f>F49</f>
        <v>2</v>
      </c>
    </row>
    <row r="50" spans="1:22">
      <c r="A50" s="472"/>
      <c r="B50" s="228" t="s">
        <v>249</v>
      </c>
      <c r="C50" s="228">
        <f>Grading!B115</f>
        <v>1</v>
      </c>
      <c r="D50" s="228">
        <f>Grading!C115</f>
        <v>6</v>
      </c>
      <c r="E50" s="228">
        <f>Grading!D115</f>
        <v>1</v>
      </c>
      <c r="F50" s="281">
        <v>1</v>
      </c>
      <c r="G50" s="228">
        <v>1</v>
      </c>
      <c r="I50" s="126">
        <f>F50</f>
        <v>1</v>
      </c>
      <c r="R50" s="126">
        <f>F50</f>
        <v>1</v>
      </c>
    </row>
    <row r="51" spans="1:22">
      <c r="A51" s="472"/>
      <c r="B51" s="228" t="s">
        <v>250</v>
      </c>
      <c r="C51" s="228">
        <f>Grading!B117</f>
        <v>2</v>
      </c>
      <c r="D51" s="228">
        <f>Grading!C117</f>
        <v>6</v>
      </c>
      <c r="E51" s="228">
        <f>Grading!D117</f>
        <v>3</v>
      </c>
      <c r="F51" s="282">
        <v>3</v>
      </c>
      <c r="G51" s="230">
        <v>3</v>
      </c>
      <c r="J51" s="126">
        <f>F51</f>
        <v>3</v>
      </c>
      <c r="R51" s="126">
        <f>F51</f>
        <v>3</v>
      </c>
    </row>
    <row r="52" spans="1:22">
      <c r="A52" s="472"/>
      <c r="B52" s="228" t="s">
        <v>251</v>
      </c>
      <c r="C52" s="228">
        <f>Grading!B120</f>
        <v>2</v>
      </c>
      <c r="D52" s="228">
        <v>7</v>
      </c>
      <c r="E52" s="228">
        <f>Grading!D120</f>
        <v>2</v>
      </c>
      <c r="F52" s="281">
        <v>2</v>
      </c>
      <c r="G52" s="228">
        <v>2</v>
      </c>
      <c r="J52" s="126">
        <f>F52</f>
        <v>2</v>
      </c>
      <c r="R52" s="126">
        <f>F52</f>
        <v>2</v>
      </c>
    </row>
    <row r="53" spans="1:22">
      <c r="A53" s="472"/>
      <c r="B53" s="228" t="s">
        <v>252</v>
      </c>
      <c r="C53" s="228">
        <f>Grading!B122</f>
        <v>3</v>
      </c>
      <c r="D53" s="228">
        <f>Grading!C122</f>
        <v>9</v>
      </c>
      <c r="E53" s="228">
        <f>Grading!D122</f>
        <v>2</v>
      </c>
      <c r="F53" s="281">
        <v>2</v>
      </c>
      <c r="G53" s="228">
        <v>1</v>
      </c>
      <c r="K53" s="126">
        <f>F53</f>
        <v>2</v>
      </c>
      <c r="U53" s="126">
        <f>F53</f>
        <v>2</v>
      </c>
    </row>
    <row r="54" spans="1:22">
      <c r="A54" s="472"/>
      <c r="B54" s="228" t="s">
        <v>253</v>
      </c>
      <c r="C54" s="228">
        <f>Grading!B124</f>
        <v>3</v>
      </c>
      <c r="D54" s="228">
        <f>Grading!C124</f>
        <v>9</v>
      </c>
      <c r="E54" s="228">
        <f>Grading!D124</f>
        <v>2</v>
      </c>
      <c r="F54" s="281">
        <v>2</v>
      </c>
      <c r="G54" s="228">
        <v>1</v>
      </c>
      <c r="K54" s="126">
        <f>F54</f>
        <v>2</v>
      </c>
      <c r="U54" s="126">
        <f>F54</f>
        <v>2</v>
      </c>
    </row>
    <row r="55" spans="1:22">
      <c r="A55" s="472"/>
      <c r="B55" s="228" t="s">
        <v>254</v>
      </c>
      <c r="C55" s="228">
        <f>Grading!B126</f>
        <v>2</v>
      </c>
      <c r="D55" s="228">
        <f>Grading!C126</f>
        <v>9</v>
      </c>
      <c r="E55" s="228">
        <f>Grading!D126</f>
        <v>1</v>
      </c>
      <c r="F55" s="281">
        <v>1</v>
      </c>
      <c r="G55" s="228">
        <v>1</v>
      </c>
      <c r="J55" s="126">
        <f>F55</f>
        <v>1</v>
      </c>
      <c r="U55" s="126">
        <f>F55</f>
        <v>1</v>
      </c>
    </row>
    <row r="56" spans="1:22">
      <c r="A56" s="472"/>
      <c r="B56" s="228" t="s">
        <v>255</v>
      </c>
      <c r="C56" s="228">
        <f>Grading!B127</f>
        <v>2</v>
      </c>
      <c r="D56" s="228">
        <f>Grading!C120</f>
        <v>8</v>
      </c>
      <c r="E56" s="228">
        <f>Grading!D127</f>
        <v>1</v>
      </c>
      <c r="F56" s="281">
        <v>1</v>
      </c>
      <c r="G56" s="228">
        <v>1</v>
      </c>
      <c r="J56" s="126">
        <f>F56</f>
        <v>1</v>
      </c>
      <c r="T56" s="126">
        <f>F56</f>
        <v>1</v>
      </c>
    </row>
    <row r="57" spans="1:22">
      <c r="A57" s="472"/>
      <c r="B57" s="228" t="s">
        <v>256</v>
      </c>
      <c r="C57" s="228">
        <f>Grading!B128</f>
        <v>3</v>
      </c>
      <c r="D57" s="228">
        <f>Grading!C128</f>
        <v>10</v>
      </c>
      <c r="E57" s="228">
        <f>Grading!D128</f>
        <v>1</v>
      </c>
      <c r="F57" s="281">
        <v>1</v>
      </c>
      <c r="G57" s="228">
        <v>1</v>
      </c>
      <c r="K57" s="126">
        <f>F57</f>
        <v>1</v>
      </c>
      <c r="V57" s="126">
        <f>F57</f>
        <v>1</v>
      </c>
    </row>
    <row r="58" spans="1:22">
      <c r="F58" s="236"/>
      <c r="G58" s="236"/>
    </row>
    <row r="59" spans="1:22">
      <c r="H59" s="205" t="s">
        <v>292</v>
      </c>
      <c r="I59" s="126">
        <f>SUM(I4:I57)</f>
        <v>11</v>
      </c>
      <c r="J59" s="126">
        <f>SUM(J4:J57)</f>
        <v>65</v>
      </c>
      <c r="K59" s="126">
        <f>SUM(K4:K57)</f>
        <v>29</v>
      </c>
      <c r="M59" s="126">
        <f t="shared" ref="M59:N59" si="5">SUM(M4:M57)</f>
        <v>4</v>
      </c>
      <c r="N59" s="126">
        <f t="shared" si="5"/>
        <v>3</v>
      </c>
      <c r="O59" s="126">
        <f t="shared" ref="O59:V59" si="6">SUM(O4:O57)</f>
        <v>10</v>
      </c>
      <c r="P59" s="126">
        <f t="shared" si="6"/>
        <v>33</v>
      </c>
      <c r="Q59" s="126">
        <f t="shared" si="6"/>
        <v>29</v>
      </c>
      <c r="R59" s="126">
        <f t="shared" si="6"/>
        <v>17</v>
      </c>
      <c r="S59" s="126">
        <f t="shared" si="6"/>
        <v>2</v>
      </c>
      <c r="T59" s="126">
        <f t="shared" si="6"/>
        <v>1</v>
      </c>
      <c r="U59" s="126">
        <f t="shared" si="6"/>
        <v>5</v>
      </c>
      <c r="V59" s="126">
        <f t="shared" si="6"/>
        <v>1</v>
      </c>
    </row>
    <row r="60" spans="1:22">
      <c r="H60" s="205" t="s">
        <v>293</v>
      </c>
      <c r="I60" s="126">
        <v>11</v>
      </c>
      <c r="J60" s="126">
        <v>65</v>
      </c>
      <c r="K60" s="126">
        <v>29</v>
      </c>
      <c r="M60" s="126">
        <v>4</v>
      </c>
      <c r="N60" s="126">
        <v>3</v>
      </c>
      <c r="O60" s="126">
        <v>10</v>
      </c>
      <c r="P60" s="126">
        <v>33</v>
      </c>
      <c r="Q60" s="126">
        <v>29</v>
      </c>
      <c r="R60" s="126">
        <v>17</v>
      </c>
      <c r="S60" s="126">
        <v>2</v>
      </c>
      <c r="T60" s="126">
        <v>1</v>
      </c>
      <c r="U60" s="126">
        <v>5</v>
      </c>
      <c r="V60" s="126">
        <v>1</v>
      </c>
    </row>
    <row r="61" spans="1:22">
      <c r="H61" s="205" t="s">
        <v>294</v>
      </c>
      <c r="I61" s="279">
        <f>I59/I60</f>
        <v>1</v>
      </c>
      <c r="J61" s="279">
        <f t="shared" ref="J61:K61" si="7">J59/J60</f>
        <v>1</v>
      </c>
      <c r="K61" s="279">
        <f t="shared" si="7"/>
        <v>1</v>
      </c>
      <c r="M61" s="279">
        <f t="shared" ref="M61:N61" si="8">M59/M60</f>
        <v>1</v>
      </c>
      <c r="N61" s="279">
        <f t="shared" si="8"/>
        <v>1</v>
      </c>
      <c r="O61" s="279">
        <f>O59/O60</f>
        <v>1</v>
      </c>
      <c r="P61" s="279">
        <f t="shared" ref="P61" si="9">P59/P60</f>
        <v>1</v>
      </c>
      <c r="Q61" s="279">
        <f t="shared" ref="Q61:R61" si="10">Q59/Q60</f>
        <v>1</v>
      </c>
      <c r="R61" s="279">
        <f t="shared" si="10"/>
        <v>1</v>
      </c>
      <c r="S61" s="279">
        <f t="shared" ref="S61" si="11">S59/S60</f>
        <v>1</v>
      </c>
      <c r="T61" s="279">
        <f t="shared" ref="T61:U61" si="12">T59/T60</f>
        <v>1</v>
      </c>
      <c r="U61" s="279">
        <f t="shared" si="12"/>
        <v>1</v>
      </c>
      <c r="V61" s="279">
        <f t="shared" ref="V61" si="13">V59/V60</f>
        <v>1</v>
      </c>
    </row>
    <row r="62" spans="1:22">
      <c r="H62" s="205" t="s">
        <v>295</v>
      </c>
      <c r="I62" s="280">
        <f>ROUNDUP(I61,0)*10</f>
        <v>10</v>
      </c>
      <c r="J62" s="280">
        <f>ROUNDUP(J61,0)*10</f>
        <v>10</v>
      </c>
      <c r="K62" s="280">
        <f>ROUNDUP(K61,0)*10</f>
        <v>10</v>
      </c>
      <c r="M62" s="280">
        <f t="shared" ref="M62" si="14">ROUNDUP(M61,0)*10</f>
        <v>10</v>
      </c>
      <c r="N62" s="280">
        <f t="shared" ref="N62" si="15">ROUNDUP(N61,0)*10</f>
        <v>10</v>
      </c>
      <c r="O62" s="280">
        <f t="shared" ref="O62:V62" si="16">ROUNDUP(O61,0)*10</f>
        <v>10</v>
      </c>
      <c r="P62" s="280">
        <f t="shared" si="16"/>
        <v>10</v>
      </c>
      <c r="Q62" s="280">
        <f t="shared" si="16"/>
        <v>10</v>
      </c>
      <c r="R62" s="280">
        <f t="shared" si="16"/>
        <v>10</v>
      </c>
      <c r="S62" s="280">
        <f t="shared" si="16"/>
        <v>10</v>
      </c>
      <c r="T62" s="280">
        <f t="shared" si="16"/>
        <v>10</v>
      </c>
      <c r="U62" s="280">
        <f t="shared" si="16"/>
        <v>10</v>
      </c>
      <c r="V62" s="280">
        <f t="shared" si="16"/>
        <v>10</v>
      </c>
    </row>
  </sheetData>
  <mergeCells count="9">
    <mergeCell ref="A13:A26"/>
    <mergeCell ref="A4:A12"/>
    <mergeCell ref="I2:K2"/>
    <mergeCell ref="M2:V2"/>
    <mergeCell ref="A49:A57"/>
    <mergeCell ref="A44:A48"/>
    <mergeCell ref="A35:A43"/>
    <mergeCell ref="A27:A34"/>
    <mergeCell ref="C3:D3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11B2-F6FB-49AC-99EA-B7EED8E0704A}">
  <dimension ref="B4:N100"/>
  <sheetViews>
    <sheetView topLeftCell="A46" workbookViewId="0">
      <selection activeCell="B72" sqref="B72"/>
    </sheetView>
  </sheetViews>
  <sheetFormatPr defaultRowHeight="15"/>
  <cols>
    <col min="2" max="2" width="10.5703125" bestFit="1" customWidth="1"/>
  </cols>
  <sheetData>
    <row r="4" spans="2:13">
      <c r="B4" cm="1">
        <f t="array" ref="B4:M5">'Overview Start Here (1)'!D24:O25</f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2:13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</row>
    <row r="6" spans="2:13">
      <c r="B6" cm="1">
        <f t="array" ref="B6:M7">'Overview Start Here (1)'!D26:O27</f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2:13"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2:13">
      <c r="B8" cm="1">
        <f t="array" ref="B8:M9">'Overview Start Here (1)'!D28:O29</f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 spans="2:13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2:13">
      <c r="B10" cm="1">
        <f t="array" ref="B10:M11">'Overview Start Here (1)'!D30:O31</f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2:13"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2:13">
      <c r="B12" cm="1">
        <f t="array" ref="B12:M13">'Overview Start Here (1)'!D32:O33</f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2:13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5" spans="2:13">
      <c r="B15" cm="1">
        <f t="array" ref="B15:D15">'Overview Start Here (1)'!I20:K20</f>
        <v>0</v>
      </c>
      <c r="C15">
        <v>0</v>
      </c>
      <c r="D15">
        <v>0</v>
      </c>
    </row>
    <row r="17" spans="2:14">
      <c r="B17" cm="1">
        <f t="array" ref="B17:N21">'Overview Start Here (1)'!C37:O41</f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2:14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2:14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2:14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2:14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3" spans="2:14">
      <c r="B23" cm="1">
        <f t="array" ref="B23:C23">'Fertilizer (2)'!D31:E31</f>
        <v>0</v>
      </c>
      <c r="C23">
        <v>0</v>
      </c>
    </row>
    <row r="25" spans="2:14">
      <c r="B25" cm="1">
        <f t="array" ref="B25:G28">'Fertilizer (2)'!C35:H38</f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2:14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2:14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2:14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30" spans="2:14">
      <c r="B30" s="233" cm="1">
        <f t="array" ref="B30:C30">'Fertilizer (2)'!D44:E44</f>
        <v>0</v>
      </c>
      <c r="C30">
        <v>0</v>
      </c>
    </row>
    <row r="32" spans="2:14">
      <c r="B32" cm="1">
        <f t="array" ref="B32:G35">'Fertilizer (2)'!C48:H51</f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2:7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2:7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2:7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7" spans="2:7">
      <c r="B37" cm="1">
        <f t="array" ref="B37:C37">'Fertilizer (2)'!D57:E57</f>
        <v>0</v>
      </c>
      <c r="C37">
        <v>0</v>
      </c>
    </row>
    <row r="39" spans="2:7">
      <c r="B39" cm="1">
        <f t="array" ref="B39:G42">'Fertilizer (2)'!C61:H64</f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2:7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2:7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2:7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4" spans="2:7">
      <c r="B44" cm="1">
        <f t="array" ref="B44:C44">'Fertilizer (2)'!D70:E70</f>
        <v>0</v>
      </c>
      <c r="C44">
        <v>0</v>
      </c>
    </row>
    <row r="46" spans="2:7">
      <c r="B46" cm="1">
        <f t="array" ref="B46:G49">'Fertilizer (2)'!C74:H77</f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2:7"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2:7"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2:7"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1" spans="2:7">
      <c r="B51" cm="1">
        <f t="array" ref="B51:C51">'Fertilizer (2)'!D83:E83</f>
        <v>0</v>
      </c>
      <c r="C51">
        <v>0</v>
      </c>
    </row>
    <row r="53" spans="2:7">
      <c r="B53" cm="1">
        <f t="array" ref="B53:G57">'Seed (3)'!C24:H28</f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2:7"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2:7"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2:7"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2:7"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</row>
    <row r="59" spans="2:7">
      <c r="B59" cm="1">
        <f t="array" ref="B59:E59">'Seed (3)'!C31:F31</f>
        <v>0</v>
      </c>
      <c r="C59">
        <v>0</v>
      </c>
      <c r="D59">
        <v>0</v>
      </c>
      <c r="E59">
        <v>0</v>
      </c>
    </row>
    <row r="61" spans="2:7">
      <c r="B61" cm="1">
        <f t="array" ref="B61:G65">'Seed (3)'!C34:H38</f>
        <v>0</v>
      </c>
      <c r="C61">
        <v>0</v>
      </c>
      <c r="D61">
        <v>0</v>
      </c>
      <c r="E61">
        <v>0</v>
      </c>
      <c r="F61">
        <v>0</v>
      </c>
      <c r="G61">
        <v>0</v>
      </c>
    </row>
    <row r="62" spans="2:7"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</row>
    <row r="63" spans="2:7"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</row>
    <row r="64" spans="2:7"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</row>
    <row r="65" spans="2:7"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</row>
    <row r="66" spans="2:7">
      <c r="B66" s="247" cm="1">
        <f t="array" ref="B66:C66">'Seed (3)'!C54:D54</f>
        <v>0</v>
      </c>
      <c r="C66">
        <v>0</v>
      </c>
    </row>
    <row r="68" spans="2:7">
      <c r="B68" cm="1">
        <f t="array" ref="B68:E68">'IPM (4)'!D17:G17</f>
        <v>0</v>
      </c>
      <c r="C68">
        <v>0</v>
      </c>
      <c r="D68">
        <v>0</v>
      </c>
      <c r="E68">
        <v>0</v>
      </c>
    </row>
    <row r="69" spans="2:7">
      <c r="B69" cm="1">
        <f t="array" ref="B69:E69">'IPM (4)'!D18:G18</f>
        <v>0</v>
      </c>
      <c r="C69">
        <v>0</v>
      </c>
      <c r="D69">
        <v>0</v>
      </c>
      <c r="E69">
        <v>0</v>
      </c>
    </row>
    <row r="71" spans="2:7">
      <c r="B71" cm="1">
        <f t="array" ref="B71:G74">'IPM (4)'!C23:H26</f>
        <v>0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2:7"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</row>
    <row r="73" spans="2:7"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</row>
    <row r="74" spans="2:7"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</row>
    <row r="76" spans="2:7">
      <c r="B76" cm="1">
        <f t="array" ref="B76:G79">'IPM (4)'!C36:H39</f>
        <v>0</v>
      </c>
      <c r="C76">
        <v>0</v>
      </c>
      <c r="D76">
        <v>0</v>
      </c>
      <c r="E76">
        <v>0</v>
      </c>
      <c r="F76">
        <v>0</v>
      </c>
      <c r="G76">
        <v>0</v>
      </c>
    </row>
    <row r="77" spans="2:7"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</row>
    <row r="78" spans="2:7"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</row>
    <row r="79" spans="2:7"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</row>
    <row r="81" spans="2:7">
      <c r="B81" cm="1">
        <f t="array" ref="B81:D81">'IPM (4)'!D49:F49</f>
        <v>0</v>
      </c>
      <c r="C81">
        <v>0</v>
      </c>
      <c r="D81">
        <v>0</v>
      </c>
    </row>
    <row r="82" spans="2:7">
      <c r="B82" cm="1">
        <f t="array" ref="B82:D82">'IPM (4)'!D50:F50</f>
        <v>0</v>
      </c>
      <c r="C82">
        <v>0</v>
      </c>
      <c r="D82">
        <v>0</v>
      </c>
    </row>
    <row r="83" spans="2:7">
      <c r="B83" cm="1">
        <f t="array" ref="B83:D83">'IPM (4)'!D51:F51</f>
        <v>0</v>
      </c>
      <c r="C83">
        <v>0</v>
      </c>
      <c r="D83">
        <v>0</v>
      </c>
    </row>
    <row r="84" spans="2:7">
      <c r="B84" cm="1">
        <f t="array" ref="B84:D84">'IPM (4)'!D52:F52</f>
        <v>0</v>
      </c>
      <c r="C84">
        <v>0</v>
      </c>
      <c r="D84">
        <v>0</v>
      </c>
    </row>
    <row r="86" spans="2:7">
      <c r="B86" cm="1">
        <f t="array" ref="B86:D86">'IPM (4)'!C56:E56</f>
        <v>0</v>
      </c>
      <c r="C86">
        <v>0</v>
      </c>
      <c r="D86">
        <v>0</v>
      </c>
    </row>
    <row r="87" spans="2:7">
      <c r="B87" cm="1">
        <f t="array" ref="B87:G90">'IPM (4)'!C66:H69</f>
        <v>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2:7"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</row>
    <row r="89" spans="2:7"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</row>
    <row r="90" spans="2:7"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</row>
    <row r="92" spans="2:7">
      <c r="B92" s="266" cm="1">
        <f t="array" ref="B92:C92">'Machinery and Hauling (5)'!E21:F21</f>
        <v>0</v>
      </c>
      <c r="C92">
        <v>0</v>
      </c>
    </row>
    <row r="94" spans="2:7">
      <c r="B94" cm="1">
        <f t="array" ref="B94:C94">'Machinery and Hauling (5)'!E26:F26</f>
        <v>0</v>
      </c>
      <c r="C94">
        <v>0</v>
      </c>
    </row>
    <row r="95" spans="2:7">
      <c r="B95" cm="1">
        <f t="array" ref="B95:C95">'Machinery and Hauling (5)'!E31:F31</f>
        <v>0</v>
      </c>
      <c r="C95">
        <v>0</v>
      </c>
    </row>
    <row r="96" spans="2:7">
      <c r="B96" cm="1">
        <f t="array" ref="B96:C96">'Machinery and Hauling (5)'!E41:F41</f>
        <v>0</v>
      </c>
      <c r="C96">
        <v>0</v>
      </c>
    </row>
    <row r="97" spans="2:6">
      <c r="B97" cm="1">
        <f t="array" ref="B97:F100">' Finacial Summary - (6)'!C46:G49</f>
        <v>0</v>
      </c>
      <c r="C97">
        <v>0</v>
      </c>
      <c r="D97">
        <v>0</v>
      </c>
      <c r="E97">
        <v>0</v>
      </c>
      <c r="F97">
        <v>0</v>
      </c>
    </row>
    <row r="98" spans="2:6">
      <c r="B98">
        <v>0</v>
      </c>
      <c r="C98">
        <v>0</v>
      </c>
      <c r="D98">
        <v>0</v>
      </c>
      <c r="E98">
        <v>0</v>
      </c>
      <c r="F98">
        <v>0</v>
      </c>
    </row>
    <row r="99" spans="2:6">
      <c r="B99">
        <v>0</v>
      </c>
      <c r="C99">
        <v>0</v>
      </c>
      <c r="D99">
        <v>0</v>
      </c>
      <c r="E99">
        <v>0</v>
      </c>
      <c r="F99">
        <v>0</v>
      </c>
    </row>
    <row r="100" spans="2:6">
      <c r="B100">
        <v>0</v>
      </c>
      <c r="C100">
        <v>0</v>
      </c>
      <c r="D100">
        <v>0</v>
      </c>
      <c r="E100">
        <v>0</v>
      </c>
      <c r="F100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 Start Here (1)</vt:lpstr>
      <vt:lpstr>Fertilizer (2)</vt:lpstr>
      <vt:lpstr>Seed (3)</vt:lpstr>
      <vt:lpstr>IPM (4)</vt:lpstr>
      <vt:lpstr>Machinery and Hauling (5)</vt:lpstr>
      <vt:lpstr> Finacial Summary - (6)</vt:lpstr>
      <vt:lpstr>Grading</vt:lpstr>
      <vt:lpstr>Scoring</vt:lpstr>
      <vt:lpstr>SPILL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Moore</dc:creator>
  <cp:lastModifiedBy>Jamie Bultemeier</cp:lastModifiedBy>
  <cp:lastPrinted>2022-10-13T20:40:20Z</cp:lastPrinted>
  <dcterms:created xsi:type="dcterms:W3CDTF">2022-08-01T17:54:06Z</dcterms:created>
  <dcterms:modified xsi:type="dcterms:W3CDTF">2022-12-12T20:17:06Z</dcterms:modified>
</cp:coreProperties>
</file>